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NE-FEB 2018" sheetId="1" r:id="rId1"/>
    <sheet name="comprobación ACTUAL" sheetId="2" r:id="rId2"/>
    <sheet name="COMPROBACION ANTERIOR" sheetId="3" r:id="rId3"/>
    <sheet name="Reporte de Compac ene 18" sheetId="4" r:id="rId4"/>
    <sheet name="Reporte de Compac feb 18" sheetId="5" r:id="rId5"/>
  </sheets>
  <externalReferences>
    <externalReference r:id="rId8"/>
  </externalReferences>
  <definedNames>
    <definedName name="_xlnm.Print_Area" localSheetId="0">'ENE-FEB 2018'!$B$3:$G$69</definedName>
  </definedNames>
  <calcPr fullCalcOnLoad="1"/>
</workbook>
</file>

<file path=xl/sharedStrings.xml><?xml version="1.0" encoding="utf-8"?>
<sst xmlns="http://schemas.openxmlformats.org/spreadsheetml/2006/main" count="193" uniqueCount="92">
  <si>
    <t>CONTPAQ i</t>
  </si>
  <si>
    <t>Hoja:      1</t>
  </si>
  <si>
    <t>Origen y Aplicación de Recursos</t>
  </si>
  <si>
    <t>O r i g e n</t>
  </si>
  <si>
    <t>A p l i c a c i ó n</t>
  </si>
  <si>
    <t>Resultado del periodo</t>
  </si>
  <si>
    <t xml:space="preserve"> </t>
  </si>
  <si>
    <t xml:space="preserve">   A C T I V O</t>
  </si>
  <si>
    <t>EFECTIVO Y EQUIVALENTES</t>
  </si>
  <si>
    <t>DERECHOS A RECIBIR EFECTIVO O EQUIVALENTES</t>
  </si>
  <si>
    <t xml:space="preserve">BIENES INMUEBLES, INFRAEST. Y CONST. EN PROCESO   </t>
  </si>
  <si>
    <t>BIENES MUEBLES</t>
  </si>
  <si>
    <t>(DEPRECIACIONES, DETERIORO Y AMORTIZACIONES ACUMU)</t>
  </si>
  <si>
    <t>ACTIVOS DIFERIDOS</t>
  </si>
  <si>
    <t xml:space="preserve">   CAMBIO EN ACTIVO</t>
  </si>
  <si>
    <t xml:space="preserve">   P A S I V O</t>
  </si>
  <si>
    <t>CUENTAS POR PAGAR A CORTO PLAZO</t>
  </si>
  <si>
    <t>PASIVOS DIFERIDOS A CORTO PLAZO</t>
  </si>
  <si>
    <t>PROVISIONES A LARGO PLAZO</t>
  </si>
  <si>
    <t xml:space="preserve">   CAMBIO EN PASIVO</t>
  </si>
  <si>
    <t xml:space="preserve">   C A P I T A L</t>
  </si>
  <si>
    <t>RECTIFICACIONES DE RESULTADOS DE EJERCICIOS ANT.</t>
  </si>
  <si>
    <t xml:space="preserve">   CAMBIO EN CAPITAL</t>
  </si>
  <si>
    <t xml:space="preserve">   T O T A L</t>
  </si>
  <si>
    <t>Comisión Estatal del Agua de Jalisco</t>
  </si>
  <si>
    <t>Estado de Cambios en la Situación Financiera</t>
  </si>
  <si>
    <t>Origen</t>
  </si>
  <si>
    <t>Aplicación</t>
  </si>
  <si>
    <t>Activo</t>
  </si>
  <si>
    <t>Periodo Actual</t>
  </si>
  <si>
    <t>Periodo Anterior</t>
  </si>
  <si>
    <t>Activo Circulante</t>
  </si>
  <si>
    <t>-</t>
  </si>
  <si>
    <t>+</t>
  </si>
  <si>
    <t>Efectivo y Equivalentes</t>
  </si>
  <si>
    <t>Derechos a Recibir Efectivo o Equivalentes</t>
  </si>
  <si>
    <t>Activo No Circulante</t>
  </si>
  <si>
    <t>Bienes Inmuebles, Infraestructura y Construcciones en Proceso</t>
  </si>
  <si>
    <t>Bienes Muebles</t>
  </si>
  <si>
    <t xml:space="preserve">Activos Intangibles </t>
  </si>
  <si>
    <t>Depreciación, Deterioro y Amortización Acumulada de Bienes</t>
  </si>
  <si>
    <t>Activos Diferidos</t>
  </si>
  <si>
    <t>Pasivo</t>
  </si>
  <si>
    <t>Pasivo Circulante</t>
  </si>
  <si>
    <t>Cuentas por Pagar a Corto Plazo</t>
  </si>
  <si>
    <t>Pasivos Diferidos a Corto Plazo</t>
  </si>
  <si>
    <t>Provisiones a Largo Plazo</t>
  </si>
  <si>
    <t>HACIENDA PUBLICA/PATRIMONIO</t>
  </si>
  <si>
    <t>Hacienda Pública/Patrimonio Contribuido</t>
  </si>
  <si>
    <t>Aportaciones</t>
  </si>
  <si>
    <t>Donaciones de Capital</t>
  </si>
  <si>
    <t>Resultados de Ejercicios Anteriores</t>
  </si>
  <si>
    <t>Revaluos</t>
  </si>
  <si>
    <t>Hacienda Pública/Patrimonio Generado</t>
  </si>
  <si>
    <t>Rectificaciones de Resultados de Ejercicios Anteriores</t>
  </si>
  <si>
    <t>TOTAL</t>
  </si>
  <si>
    <t>del 01/Ene/2018 al 31/Ene/2018</t>
  </si>
  <si>
    <t>Fecha: 22/Feb/2018</t>
  </si>
  <si>
    <t>CEA JALISCO 2015-2018</t>
  </si>
  <si>
    <t>Derechos a Recibir Bienes o Servicios</t>
  </si>
  <si>
    <t>Inventarios</t>
  </si>
  <si>
    <t>Almacenes</t>
  </si>
  <si>
    <t>Estimación por Pérdida o Deterioro de ActivosCirculantes</t>
  </si>
  <si>
    <t>Otros Activos Circulantes</t>
  </si>
  <si>
    <t>Inversiones Financiera a Largo Plazo</t>
  </si>
  <si>
    <t>Derechos a Recibir Efectivo o Equivalentes a Largo Plazo</t>
  </si>
  <si>
    <t>Estimación por Pérdida o Deterioro de Activos no Circulantes</t>
  </si>
  <si>
    <t>Otros Activos no Circulantes</t>
  </si>
  <si>
    <t>Títulos y Valores a Corto Plazo</t>
  </si>
  <si>
    <t>Fondos y Bienes de Terceros en Garantia y/o Administración a Corto Plazo</t>
  </si>
  <si>
    <t>Porción a Corto Plazo de la Deuda Pública a Largo Plazo</t>
  </si>
  <si>
    <t>Provisiones a Corto Plazo</t>
  </si>
  <si>
    <t>Otros Pasivos a Corto Plazo</t>
  </si>
  <si>
    <t>Pasivo No Circulante</t>
  </si>
  <si>
    <t xml:space="preserve">Cuentas por Pagar a Largo Plazo </t>
  </si>
  <si>
    <t>Documentos por Pagar a Largo Plazo</t>
  </si>
  <si>
    <t>Deuda Pública a Largo Plazo</t>
  </si>
  <si>
    <t>Fondo y Bienes de Terceros en Garantia y/o en Administración a Largo Plazo</t>
  </si>
  <si>
    <t>Pasivos Diferidos a Largo Plazo</t>
  </si>
  <si>
    <t>Resultados del Ejercicio (Ahorro/Desahorro)</t>
  </si>
  <si>
    <t>Actualización de la Hacienda Pública/Patrimonio</t>
  </si>
  <si>
    <t>Reservas</t>
  </si>
  <si>
    <t>Exceso o Insuficiencia en la Actualización de la Hacienda Pública/Patrimonio</t>
  </si>
  <si>
    <t>Resultado por Posición Monetaria</t>
  </si>
  <si>
    <t>Resultado por Tenencia de Activos no Monetarios</t>
  </si>
  <si>
    <t>ACTIVOS INTANGIBLES</t>
  </si>
  <si>
    <t>aplicación</t>
  </si>
  <si>
    <t xml:space="preserve">origen </t>
  </si>
  <si>
    <t>Fecha: 16/Mar/2018</t>
  </si>
  <si>
    <t>del 01/Feb/2018 al 28/Feb/2018</t>
  </si>
  <si>
    <t>Del 01 de enero al 28 de febrero de 2018</t>
  </si>
  <si>
    <t>¨Bajo protesta de decir verdad declaramos que los Estados Financieros y sus notas, son razonablemente correctos y son responsabilidad del emisor¨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</si>
</sst>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53">
    <font>
      <sz val="10"/>
      <name val="Arial"/>
      <family val="0"/>
    </font>
    <font>
      <i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i/>
      <sz val="12"/>
      <color indexed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medium"/>
      <top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30" fillId="0" borderId="0" xfId="51">
      <alignment/>
      <protection/>
    </xf>
    <xf numFmtId="0" fontId="30" fillId="33" borderId="0" xfId="51" applyFill="1" applyBorder="1">
      <alignment/>
      <protection/>
    </xf>
    <xf numFmtId="0" fontId="47" fillId="34" borderId="10" xfId="51" applyFont="1" applyFill="1" applyBorder="1" applyAlignment="1">
      <alignment vertical="top" wrapText="1"/>
      <protection/>
    </xf>
    <xf numFmtId="49" fontId="1" fillId="33" borderId="0" xfId="51" applyNumberFormat="1" applyFont="1" applyFill="1" applyBorder="1" applyAlignment="1">
      <alignment horizontal="left" vertical="top"/>
      <protection/>
    </xf>
    <xf numFmtId="49" fontId="2" fillId="33" borderId="0" xfId="51" applyNumberFormat="1" applyFont="1" applyFill="1" applyBorder="1" applyAlignment="1">
      <alignment horizontal="center" vertical="top"/>
      <protection/>
    </xf>
    <xf numFmtId="49" fontId="2" fillId="33" borderId="0" xfId="51" applyNumberFormat="1" applyFont="1" applyFill="1" applyBorder="1" applyAlignment="1">
      <alignment horizontal="right" vertical="top"/>
      <protection/>
    </xf>
    <xf numFmtId="0" fontId="47" fillId="34" borderId="11" xfId="51" applyFont="1" applyFill="1" applyBorder="1" applyAlignment="1">
      <alignment vertical="top" wrapText="1"/>
      <protection/>
    </xf>
    <xf numFmtId="0" fontId="0" fillId="33" borderId="0" xfId="51" applyFont="1" applyFill="1" applyBorder="1">
      <alignment/>
      <protection/>
    </xf>
    <xf numFmtId="0" fontId="48" fillId="35" borderId="11" xfId="51" applyFont="1" applyFill="1" applyBorder="1" applyAlignment="1">
      <alignment horizontal="justify" vertical="top" wrapText="1"/>
      <protection/>
    </xf>
    <xf numFmtId="0" fontId="48" fillId="35" borderId="0" xfId="51" applyFont="1" applyFill="1" applyBorder="1" applyAlignment="1">
      <alignment horizontal="justify" vertical="top" wrapText="1"/>
      <protection/>
    </xf>
    <xf numFmtId="0" fontId="0" fillId="33" borderId="0" xfId="51" applyFont="1" applyFill="1" applyBorder="1" applyAlignment="1">
      <alignment/>
      <protection/>
    </xf>
    <xf numFmtId="0" fontId="47" fillId="35" borderId="11" xfId="51" applyFont="1" applyFill="1" applyBorder="1" applyAlignment="1">
      <alignment horizontal="justify" vertical="top" wrapText="1"/>
      <protection/>
    </xf>
    <xf numFmtId="0" fontId="47" fillId="35" borderId="0" xfId="51" applyFont="1" applyFill="1" applyBorder="1" applyAlignment="1">
      <alignment horizontal="justify" vertical="top" wrapText="1"/>
      <protection/>
    </xf>
    <xf numFmtId="0" fontId="47" fillId="35" borderId="0" xfId="51" applyFont="1" applyFill="1" applyBorder="1" applyAlignment="1">
      <alignment horizontal="center" vertical="top" wrapText="1"/>
      <protection/>
    </xf>
    <xf numFmtId="0" fontId="47" fillId="35" borderId="0" xfId="51" applyFont="1" applyFill="1" applyAlignment="1">
      <alignment horizontal="center" vertical="top" wrapText="1"/>
      <protection/>
    </xf>
    <xf numFmtId="0" fontId="47" fillId="35" borderId="12" xfId="51" applyFont="1" applyFill="1" applyBorder="1" applyAlignment="1">
      <alignment horizontal="center" vertical="top" wrapText="1"/>
      <protection/>
    </xf>
    <xf numFmtId="0" fontId="49" fillId="35" borderId="11" xfId="51" applyFont="1" applyFill="1" applyBorder="1" applyAlignment="1">
      <alignment horizontal="justify" vertical="top" wrapText="1"/>
      <protection/>
    </xf>
    <xf numFmtId="0" fontId="49" fillId="35" borderId="0" xfId="51" applyFont="1" applyFill="1" applyBorder="1" applyAlignment="1">
      <alignment horizontal="justify" vertical="top" wrapText="1"/>
      <protection/>
    </xf>
    <xf numFmtId="49" fontId="2" fillId="33" borderId="0" xfId="51" applyNumberFormat="1" applyFont="1" applyFill="1" applyBorder="1" applyAlignment="1">
      <alignment horizontal="left" vertical="top"/>
      <protection/>
    </xf>
    <xf numFmtId="49" fontId="3" fillId="33" borderId="0" xfId="51" applyNumberFormat="1" applyFont="1" applyFill="1" applyBorder="1" applyAlignment="1">
      <alignment horizontal="right" vertical="top"/>
      <protection/>
    </xf>
    <xf numFmtId="0" fontId="50" fillId="35" borderId="11" xfId="51" applyFont="1" applyFill="1" applyBorder="1" applyAlignment="1">
      <alignment vertical="top" wrapText="1"/>
      <protection/>
    </xf>
    <xf numFmtId="0" fontId="50" fillId="35" borderId="0" xfId="51" applyFont="1" applyFill="1" applyBorder="1" applyAlignment="1">
      <alignment vertical="top" wrapText="1"/>
      <protection/>
    </xf>
    <xf numFmtId="4" fontId="4" fillId="33" borderId="0" xfId="51" applyNumberFormat="1" applyFont="1" applyFill="1" applyBorder="1" applyAlignment="1">
      <alignment horizontal="right" vertical="top"/>
      <protection/>
    </xf>
    <xf numFmtId="4" fontId="4" fillId="33" borderId="12" xfId="51" applyNumberFormat="1" applyFont="1" applyFill="1" applyBorder="1" applyAlignment="1">
      <alignment horizontal="right" vertical="top"/>
      <protection/>
    </xf>
    <xf numFmtId="4" fontId="2" fillId="33" borderId="0" xfId="51" applyNumberFormat="1" applyFont="1" applyFill="1" applyBorder="1" applyAlignment="1">
      <alignment horizontal="right" vertical="top"/>
      <protection/>
    </xf>
    <xf numFmtId="0" fontId="50" fillId="35" borderId="11" xfId="51" applyFont="1" applyFill="1" applyBorder="1" applyAlignment="1">
      <alignment horizontal="justify" vertical="top" wrapText="1"/>
      <protection/>
    </xf>
    <xf numFmtId="0" fontId="50" fillId="35" borderId="0" xfId="51" applyFont="1" applyFill="1" applyBorder="1" applyAlignment="1">
      <alignment horizontal="justify" vertical="top" wrapText="1"/>
      <protection/>
    </xf>
    <xf numFmtId="49" fontId="5" fillId="33" borderId="0" xfId="51" applyNumberFormat="1" applyFont="1" applyFill="1" applyBorder="1" applyAlignment="1">
      <alignment horizontal="left" vertical="top"/>
      <protection/>
    </xf>
    <xf numFmtId="49" fontId="4" fillId="33" borderId="0" xfId="51" applyNumberFormat="1" applyFont="1" applyFill="1" applyBorder="1" applyAlignment="1">
      <alignment horizontal="left" vertical="top"/>
      <protection/>
    </xf>
    <xf numFmtId="4" fontId="50" fillId="35" borderId="0" xfId="51" applyNumberFormat="1" applyFont="1" applyFill="1" applyBorder="1" applyAlignment="1">
      <alignment horizontal="justify" vertical="top" wrapText="1"/>
      <protection/>
    </xf>
    <xf numFmtId="0" fontId="51" fillId="35" borderId="11" xfId="51" applyFont="1" applyFill="1" applyBorder="1" applyAlignment="1">
      <alignment horizontal="justify" vertical="top" wrapText="1"/>
      <protection/>
    </xf>
    <xf numFmtId="0" fontId="51" fillId="35" borderId="0" xfId="51" applyFont="1" applyFill="1" applyBorder="1" applyAlignment="1">
      <alignment horizontal="justify" vertical="top" wrapText="1"/>
      <protection/>
    </xf>
    <xf numFmtId="0" fontId="49" fillId="35" borderId="0" xfId="51" applyFont="1" applyFill="1" applyAlignment="1">
      <alignment horizontal="center" vertical="top" wrapText="1"/>
      <protection/>
    </xf>
    <xf numFmtId="0" fontId="49" fillId="35" borderId="12" xfId="51" applyFont="1" applyFill="1" applyBorder="1" applyAlignment="1">
      <alignment horizontal="center" vertical="top" wrapText="1"/>
      <protection/>
    </xf>
    <xf numFmtId="0" fontId="49" fillId="35" borderId="0" xfId="51" applyFont="1" applyFill="1" applyAlignment="1">
      <alignment horizontal="justify" vertical="top" wrapText="1"/>
      <protection/>
    </xf>
    <xf numFmtId="0" fontId="49" fillId="35" borderId="12" xfId="51" applyFont="1" applyFill="1" applyBorder="1" applyAlignment="1">
      <alignment horizontal="justify" vertical="top" wrapText="1"/>
      <protection/>
    </xf>
    <xf numFmtId="0" fontId="52" fillId="35" borderId="0" xfId="51" applyFont="1" applyFill="1" applyAlignment="1">
      <alignment horizontal="justify" vertical="top" wrapText="1"/>
      <protection/>
    </xf>
    <xf numFmtId="4" fontId="52" fillId="35" borderId="12" xfId="51" applyNumberFormat="1" applyFont="1" applyFill="1" applyBorder="1" applyAlignment="1">
      <alignment horizontal="justify" vertical="top" wrapText="1"/>
      <protection/>
    </xf>
    <xf numFmtId="0" fontId="47" fillId="35" borderId="13" xfId="51" applyFont="1" applyFill="1" applyBorder="1" applyAlignment="1">
      <alignment horizontal="justify" vertical="top" wrapText="1"/>
      <protection/>
    </xf>
    <xf numFmtId="0" fontId="47" fillId="35" borderId="14" xfId="51" applyFont="1" applyFill="1" applyBorder="1" applyAlignment="1">
      <alignment horizontal="justify" vertical="top" wrapText="1"/>
      <protection/>
    </xf>
    <xf numFmtId="4" fontId="47" fillId="35" borderId="14" xfId="51" applyNumberFormat="1" applyFont="1" applyFill="1" applyBorder="1" applyAlignment="1">
      <alignment horizontal="justify" vertical="top" wrapText="1"/>
      <protection/>
    </xf>
    <xf numFmtId="4" fontId="48" fillId="35" borderId="14" xfId="51" applyNumberFormat="1" applyFont="1" applyFill="1" applyBorder="1" applyAlignment="1">
      <alignment horizontal="justify" vertical="top" wrapText="1"/>
      <protection/>
    </xf>
    <xf numFmtId="0" fontId="49" fillId="35" borderId="15" xfId="51" applyFont="1" applyFill="1" applyBorder="1" applyAlignment="1">
      <alignment horizontal="justify" vertical="top" wrapText="1"/>
      <protection/>
    </xf>
    <xf numFmtId="0" fontId="49" fillId="35" borderId="15" xfId="51" applyFont="1" applyFill="1" applyBorder="1" applyAlignment="1">
      <alignment horizontal="center" vertical="top" wrapText="1"/>
      <protection/>
    </xf>
    <xf numFmtId="0" fontId="50" fillId="35" borderId="11" xfId="51" applyFont="1" applyFill="1" applyBorder="1" applyAlignment="1">
      <alignment horizontal="left" vertical="top" wrapText="1"/>
      <protection/>
    </xf>
    <xf numFmtId="0" fontId="50" fillId="35" borderId="0" xfId="51" applyFont="1" applyFill="1" applyBorder="1" applyAlignment="1">
      <alignment horizontal="left" vertical="top" wrapText="1"/>
      <protection/>
    </xf>
    <xf numFmtId="49" fontId="11" fillId="36" borderId="16" xfId="52" applyNumberFormat="1" applyFont="1" applyFill="1" applyBorder="1" applyAlignment="1">
      <alignment horizontal="left" vertical="top"/>
      <protection/>
    </xf>
    <xf numFmtId="49" fontId="10" fillId="36" borderId="16" xfId="52" applyNumberFormat="1" applyFont="1" applyFill="1" applyBorder="1" applyAlignment="1">
      <alignment horizontal="center" vertical="top"/>
      <protection/>
    </xf>
    <xf numFmtId="49" fontId="10" fillId="36" borderId="16" xfId="52" applyNumberFormat="1" applyFont="1" applyFill="1" applyBorder="1" applyAlignment="1">
      <alignment horizontal="right" vertical="top"/>
      <protection/>
    </xf>
    <xf numFmtId="0" fontId="0" fillId="0" borderId="0" xfId="52">
      <alignment/>
      <protection/>
    </xf>
    <xf numFmtId="0" fontId="0" fillId="36" borderId="16" xfId="52" applyFill="1" applyBorder="1" applyAlignment="1">
      <alignment/>
      <protection/>
    </xf>
    <xf numFmtId="49" fontId="2" fillId="36" borderId="16" xfId="52" applyNumberFormat="1" applyFont="1" applyFill="1" applyBorder="1" applyAlignment="1">
      <alignment horizontal="left" vertical="top"/>
      <protection/>
    </xf>
    <xf numFmtId="49" fontId="9" fillId="36" borderId="16" xfId="52" applyNumberFormat="1" applyFont="1" applyFill="1" applyBorder="1" applyAlignment="1">
      <alignment horizontal="right" vertical="top"/>
      <protection/>
    </xf>
    <xf numFmtId="49" fontId="8" fillId="36" borderId="16" xfId="52" applyNumberFormat="1" applyFont="1" applyFill="1" applyBorder="1" applyAlignment="1">
      <alignment horizontal="left" vertical="top"/>
      <protection/>
    </xf>
    <xf numFmtId="4" fontId="8" fillId="36" borderId="16" xfId="52" applyNumberFormat="1" applyFont="1" applyFill="1" applyBorder="1" applyAlignment="1">
      <alignment horizontal="right" vertical="top"/>
      <protection/>
    </xf>
    <xf numFmtId="49" fontId="7" fillId="36" borderId="16" xfId="52" applyNumberFormat="1" applyFont="1" applyFill="1" applyBorder="1" applyAlignment="1">
      <alignment horizontal="left" vertical="top"/>
      <protection/>
    </xf>
    <xf numFmtId="49" fontId="6" fillId="36" borderId="16" xfId="52" applyNumberFormat="1" applyFont="1" applyFill="1" applyBorder="1" applyAlignment="1">
      <alignment horizontal="left" vertical="top"/>
      <protection/>
    </xf>
    <xf numFmtId="4" fontId="6" fillId="36" borderId="16" xfId="52" applyNumberFormat="1" applyFont="1" applyFill="1" applyBorder="1" applyAlignment="1">
      <alignment horizontal="right" vertical="top"/>
      <protection/>
    </xf>
    <xf numFmtId="4" fontId="30" fillId="0" borderId="12" xfId="51" applyNumberFormat="1" applyBorder="1">
      <alignment/>
      <protection/>
    </xf>
    <xf numFmtId="4" fontId="30" fillId="0" borderId="0" xfId="51" applyNumberFormat="1">
      <alignment/>
      <protection/>
    </xf>
    <xf numFmtId="4" fontId="48" fillId="35" borderId="17" xfId="51" applyNumberFormat="1" applyFont="1" applyFill="1" applyBorder="1" applyAlignment="1">
      <alignment horizontal="justify" vertical="top" wrapText="1"/>
      <protection/>
    </xf>
    <xf numFmtId="4" fontId="0" fillId="0" borderId="0" xfId="0" applyNumberFormat="1" applyAlignment="1">
      <alignment/>
    </xf>
    <xf numFmtId="49" fontId="7" fillId="36" borderId="16" xfId="0" applyNumberFormat="1" applyFont="1" applyFill="1" applyBorder="1" applyAlignment="1">
      <alignment horizontal="left" vertical="top"/>
    </xf>
    <xf numFmtId="0" fontId="0" fillId="36" borderId="16" xfId="0" applyFill="1" applyBorder="1" applyAlignment="1">
      <alignment/>
    </xf>
    <xf numFmtId="49" fontId="2" fillId="36" borderId="16" xfId="0" applyNumberFormat="1" applyFont="1" applyFill="1" applyBorder="1" applyAlignment="1">
      <alignment horizontal="left" vertical="top"/>
    </xf>
    <xf numFmtId="49" fontId="6" fillId="36" borderId="16" xfId="0" applyNumberFormat="1" applyFont="1" applyFill="1" applyBorder="1" applyAlignment="1">
      <alignment horizontal="left" vertical="top"/>
    </xf>
    <xf numFmtId="49" fontId="11" fillId="36" borderId="16" xfId="0" applyNumberFormat="1" applyFont="1" applyFill="1" applyBorder="1" applyAlignment="1">
      <alignment horizontal="left" vertical="top"/>
    </xf>
    <xf numFmtId="49" fontId="10" fillId="36" borderId="16" xfId="0" applyNumberFormat="1" applyFont="1" applyFill="1" applyBorder="1" applyAlignment="1">
      <alignment horizontal="center" vertical="top"/>
    </xf>
    <xf numFmtId="49" fontId="10" fillId="36" borderId="16" xfId="0" applyNumberFormat="1" applyFont="1" applyFill="1" applyBorder="1" applyAlignment="1">
      <alignment horizontal="right" vertical="top"/>
    </xf>
    <xf numFmtId="49" fontId="9" fillId="36" borderId="16" xfId="0" applyNumberFormat="1" applyFont="1" applyFill="1" applyBorder="1" applyAlignment="1">
      <alignment horizontal="right" vertical="top"/>
    </xf>
    <xf numFmtId="49" fontId="8" fillId="36" borderId="16" xfId="0" applyNumberFormat="1" applyFont="1" applyFill="1" applyBorder="1" applyAlignment="1">
      <alignment horizontal="left" vertical="top"/>
    </xf>
    <xf numFmtId="4" fontId="8" fillId="36" borderId="16" xfId="0" applyNumberFormat="1" applyFont="1" applyFill="1" applyBorder="1" applyAlignment="1">
      <alignment horizontal="right" vertical="top"/>
    </xf>
    <xf numFmtId="4" fontId="6" fillId="36" borderId="16" xfId="0" applyNumberFormat="1" applyFont="1" applyFill="1" applyBorder="1" applyAlignment="1">
      <alignment horizontal="right" vertical="top"/>
    </xf>
    <xf numFmtId="0" fontId="50" fillId="35" borderId="11" xfId="51" applyFont="1" applyFill="1" applyBorder="1" applyAlignment="1">
      <alignment horizontal="left" vertical="top" wrapText="1"/>
      <protection/>
    </xf>
    <xf numFmtId="0" fontId="50" fillId="35" borderId="0" xfId="51" applyFont="1" applyFill="1" applyBorder="1" applyAlignment="1">
      <alignment horizontal="left" vertical="top" wrapText="1"/>
      <protection/>
    </xf>
    <xf numFmtId="0" fontId="47" fillId="35" borderId="0" xfId="51" applyFont="1" applyFill="1" applyAlignment="1">
      <alignment horizontal="center" vertical="top" wrapText="1"/>
      <protection/>
    </xf>
    <xf numFmtId="0" fontId="47" fillId="35" borderId="0" xfId="51" applyFont="1" applyFill="1" applyBorder="1" applyAlignment="1">
      <alignment horizontal="center" vertical="top" wrapText="1"/>
      <protection/>
    </xf>
    <xf numFmtId="0" fontId="47" fillId="35" borderId="12" xfId="51" applyFont="1" applyFill="1" applyBorder="1" applyAlignment="1">
      <alignment horizontal="center" vertical="top" wrapText="1"/>
      <protection/>
    </xf>
    <xf numFmtId="0" fontId="49" fillId="35" borderId="0" xfId="51" applyFont="1" applyFill="1" applyAlignment="1">
      <alignment horizontal="center" vertical="top" wrapText="1"/>
      <protection/>
    </xf>
    <xf numFmtId="0" fontId="49" fillId="35" borderId="0" xfId="51" applyFont="1" applyFill="1" applyBorder="1" applyAlignment="1">
      <alignment horizontal="center" vertical="top" wrapText="1"/>
      <protection/>
    </xf>
    <xf numFmtId="0" fontId="49" fillId="35" borderId="12" xfId="51" applyFont="1" applyFill="1" applyBorder="1" applyAlignment="1">
      <alignment horizontal="center" vertical="top" wrapText="1"/>
      <protection/>
    </xf>
    <xf numFmtId="49" fontId="12" fillId="37" borderId="0" xfId="0" applyNumberFormat="1" applyFont="1" applyFill="1" applyBorder="1" applyAlignment="1">
      <alignment horizontal="left" vertical="top"/>
    </xf>
    <xf numFmtId="0" fontId="47" fillId="34" borderId="15" xfId="51" applyFont="1" applyFill="1" applyBorder="1" applyAlignment="1">
      <alignment horizontal="center" vertical="top"/>
      <protection/>
    </xf>
    <xf numFmtId="0" fontId="47" fillId="34" borderId="18" xfId="51" applyFont="1" applyFill="1" applyBorder="1" applyAlignment="1">
      <alignment horizontal="center" vertical="top"/>
      <protection/>
    </xf>
    <xf numFmtId="0" fontId="47" fillId="34" borderId="0" xfId="51" applyFont="1" applyFill="1" applyBorder="1" applyAlignment="1">
      <alignment horizontal="center" vertical="top" wrapText="1"/>
      <protection/>
    </xf>
    <xf numFmtId="0" fontId="47" fillId="34" borderId="19" xfId="51" applyFont="1" applyFill="1" applyBorder="1" applyAlignment="1">
      <alignment horizontal="center" vertical="top" wrapText="1"/>
      <protection/>
    </xf>
    <xf numFmtId="0" fontId="48" fillId="35" borderId="0" xfId="51" applyFont="1" applyFill="1" applyAlignment="1">
      <alignment horizontal="center" vertical="top" wrapText="1"/>
      <protection/>
    </xf>
    <xf numFmtId="0" fontId="48" fillId="35" borderId="0" xfId="51" applyFont="1" applyFill="1" applyBorder="1" applyAlignment="1">
      <alignment horizontal="center" vertical="top" wrapText="1"/>
      <protection/>
    </xf>
    <xf numFmtId="0" fontId="48" fillId="35" borderId="12" xfId="51" applyFont="1" applyFill="1" applyBorder="1" applyAlignment="1">
      <alignment horizontal="center" vertical="top" wrapText="1"/>
      <protection/>
    </xf>
    <xf numFmtId="0" fontId="30" fillId="0" borderId="0" xfId="5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2</xdr:row>
      <xdr:rowOff>95250</xdr:rowOff>
    </xdr:from>
    <xdr:to>
      <xdr:col>1</xdr:col>
      <xdr:colOff>4038600</xdr:colOff>
      <xdr:row>4</xdr:row>
      <xdr:rowOff>133350</xdr:rowOff>
    </xdr:to>
    <xdr:pic>
      <xdr:nvPicPr>
        <xdr:cNvPr id="1" name="Imagen 1" descr="cid:image001.png@01CF11E8.5CD5BC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485775"/>
          <a:ext cx="3333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vi&#241;a\Documents\NARDA%202017\ESTADO%20DE%20CAMBIOS%20EN%20LA%20SITUACI&#211;N%20FINANCIERA%202017\Estado%20de%20Cambios%20en%20la%20Situaci&#243;n%20financiera%20del%2001%20de%20enero%20al%2031%20de%20diciembre%20de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-DIC 2017"/>
      <sheetName val="comprobación"/>
      <sheetName val="Reporte de Compac ene 17"/>
      <sheetName val="Reporte de Compac feb 17"/>
      <sheetName val="Reporte de Compac mar 17"/>
      <sheetName val="Reporte de Compac abr 17"/>
      <sheetName val="Reporte de Compac may 17"/>
      <sheetName val="Reporte de Compac jun 17"/>
      <sheetName val="Reporte de Compac jul 17"/>
      <sheetName val="Reporte de Compac ago 17"/>
      <sheetName val="Reporte de Compac sep 17"/>
      <sheetName val="Reporte de Compac oct 17"/>
      <sheetName val="Reporte de Compac nov 17"/>
      <sheetName val="Reporte de Compac dic 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4"/>
  <sheetViews>
    <sheetView showGridLines="0" tabSelected="1" zoomScalePageLayoutView="0" workbookViewId="0" topLeftCell="A1">
      <selection activeCell="B79" sqref="B79"/>
    </sheetView>
  </sheetViews>
  <sheetFormatPr defaultColWidth="11.421875" defaultRowHeight="12.75"/>
  <cols>
    <col min="1" max="1" width="11.421875" style="1" customWidth="1"/>
    <col min="2" max="2" width="70.421875" style="1" customWidth="1"/>
    <col min="3" max="3" width="10.00390625" style="1" customWidth="1"/>
    <col min="4" max="7" width="16.7109375" style="1" customWidth="1"/>
    <col min="8" max="8" width="11.421875" style="1" customWidth="1"/>
    <col min="9" max="9" width="58.28125" style="1" customWidth="1"/>
    <col min="10" max="10" width="16.421875" style="1" customWidth="1"/>
    <col min="11" max="11" width="20.00390625" style="1" customWidth="1"/>
    <col min="12" max="16384" width="11.421875" style="1" customWidth="1"/>
  </cols>
  <sheetData>
    <row r="1" spans="9:11" ht="15">
      <c r="I1" s="2"/>
      <c r="J1" s="2"/>
      <c r="K1" s="2"/>
    </row>
    <row r="2" spans="9:11" ht="15.75" thickBot="1">
      <c r="I2" s="2"/>
      <c r="J2" s="2"/>
      <c r="K2" s="2"/>
    </row>
    <row r="3" spans="2:11" ht="15">
      <c r="B3" s="3"/>
      <c r="C3" s="83" t="s">
        <v>24</v>
      </c>
      <c r="D3" s="83"/>
      <c r="E3" s="83"/>
      <c r="F3" s="83"/>
      <c r="G3" s="84"/>
      <c r="I3" s="4"/>
      <c r="J3" s="5"/>
      <c r="K3" s="6"/>
    </row>
    <row r="4" spans="2:11" ht="25.5" customHeight="1">
      <c r="B4" s="7"/>
      <c r="C4" s="85" t="s">
        <v>25</v>
      </c>
      <c r="D4" s="85"/>
      <c r="E4" s="85"/>
      <c r="F4" s="85"/>
      <c r="G4" s="86"/>
      <c r="I4" s="5"/>
      <c r="J4" s="8"/>
      <c r="K4" s="6"/>
    </row>
    <row r="5" spans="2:11" ht="21.75" customHeight="1">
      <c r="B5" s="7"/>
      <c r="C5" s="85" t="s">
        <v>90</v>
      </c>
      <c r="D5" s="85"/>
      <c r="E5" s="85"/>
      <c r="F5" s="85"/>
      <c r="G5" s="86"/>
      <c r="I5" s="5"/>
      <c r="J5" s="8"/>
      <c r="K5" s="8"/>
    </row>
    <row r="6" spans="2:11" ht="15">
      <c r="B6" s="9"/>
      <c r="C6" s="10"/>
      <c r="D6" s="87" t="s">
        <v>26</v>
      </c>
      <c r="E6" s="87"/>
      <c r="F6" s="88" t="s">
        <v>27</v>
      </c>
      <c r="G6" s="89"/>
      <c r="I6" s="11"/>
      <c r="J6" s="11"/>
      <c r="K6" s="11"/>
    </row>
    <row r="7" spans="2:11" ht="15">
      <c r="B7" s="12" t="s">
        <v>28</v>
      </c>
      <c r="C7" s="13"/>
      <c r="D7" s="14" t="s">
        <v>29</v>
      </c>
      <c r="E7" s="15" t="s">
        <v>30</v>
      </c>
      <c r="F7" s="14" t="s">
        <v>29</v>
      </c>
      <c r="G7" s="16" t="s">
        <v>30</v>
      </c>
      <c r="I7" s="11"/>
      <c r="J7" s="11"/>
      <c r="K7" s="11"/>
    </row>
    <row r="8" spans="2:11" ht="15">
      <c r="B8" s="17" t="s">
        <v>31</v>
      </c>
      <c r="C8" s="18"/>
      <c r="D8" s="90" t="s">
        <v>32</v>
      </c>
      <c r="E8" s="90"/>
      <c r="F8" s="77" t="s">
        <v>33</v>
      </c>
      <c r="G8" s="78"/>
      <c r="I8" s="19"/>
      <c r="J8" s="20"/>
      <c r="K8" s="20"/>
    </row>
    <row r="9" spans="2:11" ht="15" customHeight="1">
      <c r="B9" s="21" t="s">
        <v>34</v>
      </c>
      <c r="C9" s="22"/>
      <c r="D9" s="23">
        <f>+'comprobación ACTUAL'!B8</f>
        <v>0</v>
      </c>
      <c r="E9" s="23">
        <f>+'COMPROBACION ANTERIOR'!B11</f>
        <v>12949560.73</v>
      </c>
      <c r="F9" s="23">
        <f>+'comprobación ACTUAL'!C8</f>
        <v>13122010.209999999</v>
      </c>
      <c r="G9" s="24">
        <f>+'COMPROBACION ANTERIOR'!C11</f>
        <v>12751405.57</v>
      </c>
      <c r="I9" s="11"/>
      <c r="J9" s="11"/>
      <c r="K9" s="11"/>
    </row>
    <row r="10" spans="2:11" ht="15" customHeight="1">
      <c r="B10" s="74" t="s">
        <v>35</v>
      </c>
      <c r="C10" s="75"/>
      <c r="D10" s="23">
        <f>+'comprobación ACTUAL'!B9</f>
        <v>2683496.24</v>
      </c>
      <c r="E10" s="23">
        <f>+'COMPROBACION ANTERIOR'!B12</f>
        <v>792870.26</v>
      </c>
      <c r="F10" s="23">
        <f>+'comprobación ACTUAL'!C9</f>
        <v>1234547.69</v>
      </c>
      <c r="G10" s="24">
        <f>+'COMPROBACION ANTERIOR'!C12</f>
        <v>4422872.43</v>
      </c>
      <c r="I10" s="19"/>
      <c r="J10" s="25"/>
      <c r="K10" s="19"/>
    </row>
    <row r="11" spans="2:11" ht="15" customHeight="1">
      <c r="B11" s="74" t="s">
        <v>59</v>
      </c>
      <c r="C11" s="75"/>
      <c r="D11" s="23">
        <v>0</v>
      </c>
      <c r="E11" s="23">
        <v>0</v>
      </c>
      <c r="F11" s="23">
        <v>0</v>
      </c>
      <c r="G11" s="24">
        <v>0</v>
      </c>
      <c r="I11" s="19"/>
      <c r="J11" s="25"/>
      <c r="K11" s="19"/>
    </row>
    <row r="12" spans="2:11" ht="15" customHeight="1">
      <c r="B12" s="45" t="s">
        <v>60</v>
      </c>
      <c r="C12" s="46"/>
      <c r="D12" s="23">
        <v>0</v>
      </c>
      <c r="E12" s="23">
        <v>0</v>
      </c>
      <c r="F12" s="23">
        <v>0</v>
      </c>
      <c r="G12" s="24">
        <v>0</v>
      </c>
      <c r="I12" s="19"/>
      <c r="J12" s="25"/>
      <c r="K12" s="19"/>
    </row>
    <row r="13" spans="2:11" ht="15" customHeight="1">
      <c r="B13" s="45" t="s">
        <v>61</v>
      </c>
      <c r="C13" s="46"/>
      <c r="D13" s="23">
        <v>0</v>
      </c>
      <c r="E13" s="23">
        <v>0</v>
      </c>
      <c r="F13" s="23">
        <v>0</v>
      </c>
      <c r="G13" s="24">
        <v>0</v>
      </c>
      <c r="I13" s="19"/>
      <c r="J13" s="25"/>
      <c r="K13" s="19"/>
    </row>
    <row r="14" spans="2:11" ht="15" customHeight="1">
      <c r="B14" s="45" t="s">
        <v>62</v>
      </c>
      <c r="C14" s="46"/>
      <c r="D14" s="23">
        <v>0</v>
      </c>
      <c r="E14" s="23">
        <v>0</v>
      </c>
      <c r="F14" s="23">
        <v>0</v>
      </c>
      <c r="G14" s="24">
        <v>0</v>
      </c>
      <c r="I14" s="19"/>
      <c r="J14" s="25"/>
      <c r="K14" s="19"/>
    </row>
    <row r="15" spans="2:11" ht="15" customHeight="1">
      <c r="B15" s="45" t="s">
        <v>63</v>
      </c>
      <c r="C15" s="46"/>
      <c r="D15" s="23">
        <v>0</v>
      </c>
      <c r="E15" s="23">
        <v>0</v>
      </c>
      <c r="F15" s="23">
        <v>0</v>
      </c>
      <c r="G15" s="24">
        <v>0</v>
      </c>
      <c r="I15" s="19"/>
      <c r="J15" s="25"/>
      <c r="K15" s="19"/>
    </row>
    <row r="16" spans="2:11" ht="15" customHeight="1">
      <c r="B16" s="26"/>
      <c r="C16" s="27"/>
      <c r="D16" s="27"/>
      <c r="E16" s="15"/>
      <c r="F16" s="15"/>
      <c r="G16" s="24"/>
      <c r="I16" s="19"/>
      <c r="J16" s="8"/>
      <c r="K16" s="8"/>
    </row>
    <row r="17" spans="2:11" ht="15" customHeight="1">
      <c r="B17" s="17" t="s">
        <v>36</v>
      </c>
      <c r="C17" s="18"/>
      <c r="D17" s="23"/>
      <c r="E17" s="23"/>
      <c r="F17" s="15"/>
      <c r="G17" s="59"/>
      <c r="I17" s="28"/>
      <c r="J17" s="19"/>
      <c r="K17" s="19"/>
    </row>
    <row r="18" spans="2:11" ht="15" customHeight="1">
      <c r="B18" s="74" t="s">
        <v>64</v>
      </c>
      <c r="C18" s="75"/>
      <c r="D18" s="23">
        <v>0</v>
      </c>
      <c r="E18" s="23">
        <v>0</v>
      </c>
      <c r="F18" s="23">
        <v>0</v>
      </c>
      <c r="G18" s="24">
        <v>0</v>
      </c>
      <c r="I18" s="28"/>
      <c r="J18" s="19"/>
      <c r="K18" s="19"/>
    </row>
    <row r="19" spans="2:11" ht="15" customHeight="1">
      <c r="B19" s="74" t="s">
        <v>65</v>
      </c>
      <c r="C19" s="75"/>
      <c r="D19" s="23">
        <v>0</v>
      </c>
      <c r="E19" s="23">
        <v>0</v>
      </c>
      <c r="F19" s="23">
        <v>0</v>
      </c>
      <c r="G19" s="24">
        <v>0</v>
      </c>
      <c r="I19" s="28"/>
      <c r="J19" s="19"/>
      <c r="K19" s="19"/>
    </row>
    <row r="20" spans="2:11" ht="15" customHeight="1">
      <c r="B20" s="74" t="s">
        <v>37</v>
      </c>
      <c r="C20" s="75"/>
      <c r="D20" s="23">
        <f>+'comprobación ACTUAL'!B10</f>
        <v>728251.63</v>
      </c>
      <c r="E20" s="23">
        <f>+'COMPROBACION ANTERIOR'!B13</f>
        <v>8089184.82</v>
      </c>
      <c r="F20" s="23">
        <f>+'comprobación ACTUAL'!C10</f>
        <v>7699.22</v>
      </c>
      <c r="G20" s="24">
        <f>+'COMPROBACION ANTERIOR'!C13</f>
        <v>0</v>
      </c>
      <c r="I20" s="19"/>
      <c r="J20" s="8"/>
      <c r="K20" s="8"/>
    </row>
    <row r="21" spans="2:11" ht="15" customHeight="1">
      <c r="B21" s="26" t="s">
        <v>38</v>
      </c>
      <c r="C21" s="27"/>
      <c r="D21" s="23">
        <f>+'comprobación ACTUAL'!B11</f>
        <v>0</v>
      </c>
      <c r="E21" s="23">
        <f>+'COMPROBACION ANTERIOR'!B14</f>
        <v>6787.07</v>
      </c>
      <c r="F21" s="23">
        <f>+'comprobación ACTUAL'!C11</f>
        <v>18242.29</v>
      </c>
      <c r="G21" s="24">
        <f>+'COMPROBACION ANTERIOR'!C14</f>
        <v>3071.43</v>
      </c>
      <c r="I21" s="29"/>
      <c r="J21" s="19"/>
      <c r="K21" s="23"/>
    </row>
    <row r="22" spans="2:11" ht="15" customHeight="1">
      <c r="B22" s="26" t="s">
        <v>39</v>
      </c>
      <c r="C22" s="27"/>
      <c r="D22" s="23">
        <f>+'comprobación ACTUAL'!B12</f>
        <v>0</v>
      </c>
      <c r="E22" s="23">
        <f>+'COMPROBACION ANTERIOR'!B15</f>
        <v>1001785.58</v>
      </c>
      <c r="F22" s="23">
        <f>+'comprobación ACTUAL'!C12</f>
        <v>0</v>
      </c>
      <c r="G22" s="24">
        <f>+'COMPROBACION ANTERIOR'!C15</f>
        <v>0</v>
      </c>
      <c r="I22" s="29"/>
      <c r="J22" s="19"/>
      <c r="K22" s="23"/>
    </row>
    <row r="23" spans="2:11" ht="15" customHeight="1">
      <c r="B23" s="74" t="s">
        <v>40</v>
      </c>
      <c r="C23" s="75"/>
      <c r="D23" s="23">
        <f>+'comprobación ACTUAL'!B13</f>
        <v>1850863.56</v>
      </c>
      <c r="E23" s="23">
        <f>+'COMPROBACION ANTERIOR'!B16</f>
        <v>999780.45</v>
      </c>
      <c r="F23" s="23">
        <f>+'comprobación ACTUAL'!C13</f>
        <v>0</v>
      </c>
      <c r="G23" s="24">
        <f>+'COMPROBACION ANTERIOR'!C16</f>
        <v>0</v>
      </c>
      <c r="I23" s="29"/>
      <c r="J23" s="19"/>
      <c r="K23" s="23"/>
    </row>
    <row r="24" spans="2:11" ht="15" customHeight="1">
      <c r="B24" s="26" t="s">
        <v>41</v>
      </c>
      <c r="C24" s="27"/>
      <c r="D24" s="23">
        <f>+'comprobación ACTUAL'!B14</f>
        <v>4447143.63</v>
      </c>
      <c r="E24" s="23">
        <f>+'COMPROBACION ANTERIOR'!B17</f>
        <v>3303847.15</v>
      </c>
      <c r="F24" s="23">
        <f>+'comprobación ACTUAL'!C14</f>
        <v>0</v>
      </c>
      <c r="G24" s="24">
        <f>+'COMPROBACION ANTERIOR'!C17</f>
        <v>2194644.96</v>
      </c>
      <c r="I24" s="29"/>
      <c r="J24" s="19"/>
      <c r="K24" s="23"/>
    </row>
    <row r="25" spans="2:11" ht="15" customHeight="1">
      <c r="B25" s="26" t="s">
        <v>66</v>
      </c>
      <c r="C25" s="27"/>
      <c r="D25" s="23">
        <v>0</v>
      </c>
      <c r="E25" s="23">
        <v>0</v>
      </c>
      <c r="F25" s="23">
        <v>0</v>
      </c>
      <c r="G25" s="24">
        <v>0</v>
      </c>
      <c r="I25" s="29"/>
      <c r="J25" s="19"/>
      <c r="K25" s="23"/>
    </row>
    <row r="26" spans="2:11" ht="15" customHeight="1">
      <c r="B26" s="26" t="s">
        <v>67</v>
      </c>
      <c r="C26" s="27"/>
      <c r="D26" s="23">
        <v>0</v>
      </c>
      <c r="E26" s="23">
        <v>0</v>
      </c>
      <c r="F26" s="23">
        <v>0</v>
      </c>
      <c r="G26" s="24">
        <v>0</v>
      </c>
      <c r="I26" s="29"/>
      <c r="J26" s="19"/>
      <c r="K26" s="23"/>
    </row>
    <row r="27" spans="2:11" ht="15">
      <c r="B27" s="26"/>
      <c r="C27" s="27"/>
      <c r="D27" s="27"/>
      <c r="E27" s="15"/>
      <c r="F27" s="15"/>
      <c r="G27" s="16"/>
      <c r="I27" s="29"/>
      <c r="J27" s="23"/>
      <c r="K27" s="19"/>
    </row>
    <row r="28" spans="2:11" ht="15">
      <c r="B28" s="26"/>
      <c r="C28" s="27"/>
      <c r="D28" s="27"/>
      <c r="E28" s="15"/>
      <c r="F28" s="15"/>
      <c r="G28" s="16"/>
      <c r="I28" s="29"/>
      <c r="J28" s="19"/>
      <c r="K28" s="23"/>
    </row>
    <row r="29" spans="2:11" ht="15">
      <c r="B29" s="12" t="s">
        <v>42</v>
      </c>
      <c r="C29" s="13"/>
      <c r="D29" s="27"/>
      <c r="E29" s="15"/>
      <c r="F29" s="15"/>
      <c r="G29" s="24"/>
      <c r="I29" s="29"/>
      <c r="J29" s="23"/>
      <c r="K29" s="19"/>
    </row>
    <row r="30" spans="2:11" ht="15">
      <c r="B30" s="26"/>
      <c r="C30" s="27"/>
      <c r="D30" s="14" t="s">
        <v>29</v>
      </c>
      <c r="E30" s="15" t="s">
        <v>30</v>
      </c>
      <c r="F30" s="14" t="s">
        <v>29</v>
      </c>
      <c r="G30" s="16" t="s">
        <v>30</v>
      </c>
      <c r="I30" s="28"/>
      <c r="J30" s="23"/>
      <c r="K30" s="23"/>
    </row>
    <row r="31" spans="2:11" ht="15">
      <c r="B31" s="17" t="s">
        <v>43</v>
      </c>
      <c r="C31" s="18"/>
      <c r="D31" s="76" t="s">
        <v>33</v>
      </c>
      <c r="E31" s="76"/>
      <c r="F31" s="77" t="s">
        <v>32</v>
      </c>
      <c r="G31" s="78"/>
      <c r="I31" s="19"/>
      <c r="J31" s="8"/>
      <c r="K31" s="8"/>
    </row>
    <row r="32" spans="2:11" ht="15" customHeight="1">
      <c r="B32" s="26" t="s">
        <v>44</v>
      </c>
      <c r="C32" s="27"/>
      <c r="D32" s="23">
        <f>+'comprobación ACTUAL'!B20</f>
        <v>0</v>
      </c>
      <c r="E32" s="23">
        <f>+'COMPROBACION ANTERIOR'!B23</f>
        <v>0</v>
      </c>
      <c r="F32" s="23">
        <f>+'comprobación ACTUAL'!C20</f>
        <v>16603677.21</v>
      </c>
      <c r="G32" s="24">
        <f>+'COMPROBACION ANTERIOR'!C23</f>
        <v>8309300.7299999995</v>
      </c>
      <c r="I32" s="28"/>
      <c r="J32" s="19"/>
      <c r="K32" s="19"/>
    </row>
    <row r="33" spans="2:11" ht="15" customHeight="1">
      <c r="B33" s="26" t="s">
        <v>45</v>
      </c>
      <c r="C33" s="27"/>
      <c r="D33" s="23">
        <f>+'comprobación ACTUAL'!B21</f>
        <v>93188.84</v>
      </c>
      <c r="E33" s="23">
        <f>+'COMPROBACION ANTERIOR'!B24</f>
        <v>1483750.92</v>
      </c>
      <c r="F33" s="23">
        <f>+'comprobación ACTUAL'!C21</f>
        <v>267999.14</v>
      </c>
      <c r="G33" s="24">
        <f>+'COMPROBACION ANTERIOR'!C24</f>
        <v>1615479.96</v>
      </c>
      <c r="I33" s="19"/>
      <c r="J33" s="8"/>
      <c r="K33" s="8"/>
    </row>
    <row r="34" spans="2:11" ht="15" customHeight="1">
      <c r="B34" s="26" t="s">
        <v>70</v>
      </c>
      <c r="C34" s="27"/>
      <c r="D34" s="23">
        <v>0</v>
      </c>
      <c r="E34" s="23">
        <v>0</v>
      </c>
      <c r="F34" s="23">
        <v>0</v>
      </c>
      <c r="G34" s="24">
        <v>0</v>
      </c>
      <c r="I34" s="19"/>
      <c r="J34" s="8"/>
      <c r="K34" s="8"/>
    </row>
    <row r="35" spans="2:11" ht="15" customHeight="1">
      <c r="B35" s="26" t="s">
        <v>68</v>
      </c>
      <c r="C35" s="27"/>
      <c r="D35" s="23">
        <v>0</v>
      </c>
      <c r="E35" s="23">
        <v>0</v>
      </c>
      <c r="F35" s="23">
        <v>0</v>
      </c>
      <c r="G35" s="24">
        <v>0</v>
      </c>
      <c r="I35" s="19"/>
      <c r="J35" s="8"/>
      <c r="K35" s="8"/>
    </row>
    <row r="36" spans="2:11" ht="15" customHeight="1">
      <c r="B36" s="26" t="s">
        <v>45</v>
      </c>
      <c r="C36" s="27"/>
      <c r="D36" s="23">
        <v>0</v>
      </c>
      <c r="E36" s="23">
        <v>0</v>
      </c>
      <c r="F36" s="23">
        <v>0</v>
      </c>
      <c r="G36" s="24">
        <v>0</v>
      </c>
      <c r="I36" s="19"/>
      <c r="J36" s="8"/>
      <c r="K36" s="8"/>
    </row>
    <row r="37" spans="2:11" ht="15" customHeight="1">
      <c r="B37" s="26" t="s">
        <v>69</v>
      </c>
      <c r="C37" s="27"/>
      <c r="D37" s="23">
        <v>0</v>
      </c>
      <c r="E37" s="23">
        <v>0</v>
      </c>
      <c r="F37" s="23">
        <v>0</v>
      </c>
      <c r="G37" s="24">
        <v>0</v>
      </c>
      <c r="I37" s="19"/>
      <c r="J37" s="8"/>
      <c r="K37" s="8"/>
    </row>
    <row r="38" spans="2:11" ht="15" customHeight="1">
      <c r="B38" s="26" t="s">
        <v>71</v>
      </c>
      <c r="C38" s="27"/>
      <c r="D38" s="23">
        <v>0</v>
      </c>
      <c r="E38" s="23">
        <v>0</v>
      </c>
      <c r="F38" s="23">
        <v>0</v>
      </c>
      <c r="G38" s="24">
        <v>0</v>
      </c>
      <c r="I38" s="19"/>
      <c r="J38" s="8"/>
      <c r="K38" s="8"/>
    </row>
    <row r="39" spans="2:11" ht="15" customHeight="1">
      <c r="B39" s="26" t="s">
        <v>72</v>
      </c>
      <c r="C39" s="27"/>
      <c r="D39" s="23">
        <v>0</v>
      </c>
      <c r="E39" s="23">
        <v>0</v>
      </c>
      <c r="F39" s="23">
        <v>0</v>
      </c>
      <c r="G39" s="24">
        <v>0</v>
      </c>
      <c r="I39" s="19"/>
      <c r="J39" s="8"/>
      <c r="K39" s="8"/>
    </row>
    <row r="40" spans="2:11" ht="15" customHeight="1">
      <c r="B40" s="26"/>
      <c r="C40" s="27"/>
      <c r="D40" s="23"/>
      <c r="E40" s="23"/>
      <c r="F40" s="23"/>
      <c r="G40" s="24"/>
      <c r="I40" s="19"/>
      <c r="J40" s="8"/>
      <c r="K40" s="8"/>
    </row>
    <row r="41" spans="2:11" ht="15" customHeight="1">
      <c r="B41" s="17" t="s">
        <v>73</v>
      </c>
      <c r="C41" s="27"/>
      <c r="D41" s="23"/>
      <c r="E41" s="23"/>
      <c r="F41" s="23"/>
      <c r="G41" s="24"/>
      <c r="I41" s="19"/>
      <c r="J41" s="8"/>
      <c r="K41" s="8"/>
    </row>
    <row r="42" spans="2:11" ht="15" customHeight="1">
      <c r="B42" s="26" t="s">
        <v>74</v>
      </c>
      <c r="C42" s="27"/>
      <c r="D42" s="23">
        <v>0</v>
      </c>
      <c r="E42" s="23">
        <v>0</v>
      </c>
      <c r="F42" s="23">
        <v>0</v>
      </c>
      <c r="G42" s="24">
        <v>0</v>
      </c>
      <c r="I42" s="19"/>
      <c r="J42" s="8"/>
      <c r="K42" s="8"/>
    </row>
    <row r="43" spans="2:11" ht="15" customHeight="1">
      <c r="B43" s="26" t="s">
        <v>75</v>
      </c>
      <c r="C43" s="27"/>
      <c r="D43" s="23">
        <v>0</v>
      </c>
      <c r="E43" s="23">
        <v>0</v>
      </c>
      <c r="F43" s="23">
        <v>0</v>
      </c>
      <c r="G43" s="24">
        <v>0</v>
      </c>
      <c r="I43" s="19"/>
      <c r="J43" s="8"/>
      <c r="K43" s="8"/>
    </row>
    <row r="44" spans="2:11" ht="15" customHeight="1">
      <c r="B44" s="26" t="s">
        <v>76</v>
      </c>
      <c r="C44" s="27"/>
      <c r="D44" s="23">
        <v>0</v>
      </c>
      <c r="E44" s="23">
        <v>0</v>
      </c>
      <c r="F44" s="23">
        <v>0</v>
      </c>
      <c r="G44" s="24">
        <v>0</v>
      </c>
      <c r="I44" s="19"/>
      <c r="J44" s="8"/>
      <c r="K44" s="8"/>
    </row>
    <row r="45" spans="2:11" ht="15" customHeight="1">
      <c r="B45" s="26" t="s">
        <v>78</v>
      </c>
      <c r="C45" s="27"/>
      <c r="D45" s="23">
        <v>0</v>
      </c>
      <c r="E45" s="23">
        <v>0</v>
      </c>
      <c r="F45" s="23">
        <v>0</v>
      </c>
      <c r="G45" s="24">
        <v>0</v>
      </c>
      <c r="I45" s="19"/>
      <c r="J45" s="8"/>
      <c r="K45" s="8"/>
    </row>
    <row r="46" spans="2:11" ht="15" customHeight="1">
      <c r="B46" s="26" t="s">
        <v>77</v>
      </c>
      <c r="C46" s="27"/>
      <c r="D46" s="23">
        <v>0</v>
      </c>
      <c r="E46" s="23">
        <v>0</v>
      </c>
      <c r="F46" s="23">
        <v>0</v>
      </c>
      <c r="G46" s="24">
        <v>0</v>
      </c>
      <c r="I46" s="19"/>
      <c r="J46" s="8"/>
      <c r="K46" s="8"/>
    </row>
    <row r="47" spans="2:11" ht="15" customHeight="1">
      <c r="B47" s="26" t="s">
        <v>46</v>
      </c>
      <c r="C47" s="27"/>
      <c r="D47" s="23">
        <f>+'comprobación ACTUAL'!B22</f>
        <v>0</v>
      </c>
      <c r="E47" s="23">
        <f>+'COMPROBACION ANTERIOR'!B25</f>
        <v>0</v>
      </c>
      <c r="F47" s="23">
        <f>+'comprobación ACTUAL'!C22</f>
        <v>0</v>
      </c>
      <c r="G47" s="24">
        <f>+'COMPROBACION ANTERIOR'!C25</f>
        <v>101868.25</v>
      </c>
      <c r="I47" s="19"/>
      <c r="J47" s="8"/>
      <c r="K47" s="8"/>
    </row>
    <row r="48" spans="2:11" ht="15" customHeight="1">
      <c r="B48" s="26"/>
      <c r="C48" s="27"/>
      <c r="D48" s="23"/>
      <c r="F48" s="23"/>
      <c r="G48" s="24"/>
      <c r="I48" s="29"/>
      <c r="J48" s="19"/>
      <c r="K48" s="23"/>
    </row>
    <row r="49" spans="2:11" ht="15" customHeight="1">
      <c r="B49" s="31"/>
      <c r="C49" s="32"/>
      <c r="D49" s="32"/>
      <c r="E49" s="15"/>
      <c r="F49" s="15"/>
      <c r="G49" s="16"/>
      <c r="I49" s="29"/>
      <c r="J49" s="19"/>
      <c r="K49" s="23"/>
    </row>
    <row r="50" spans="2:11" ht="15" customHeight="1">
      <c r="B50" s="12" t="s">
        <v>47</v>
      </c>
      <c r="C50" s="13"/>
      <c r="D50" s="14" t="s">
        <v>29</v>
      </c>
      <c r="E50" s="15" t="s">
        <v>30</v>
      </c>
      <c r="F50" s="14" t="s">
        <v>29</v>
      </c>
      <c r="G50" s="16" t="s">
        <v>30</v>
      </c>
      <c r="I50" s="11"/>
      <c r="J50" s="11"/>
      <c r="K50" s="11"/>
    </row>
    <row r="51" spans="2:11" ht="15" customHeight="1">
      <c r="B51" s="17" t="s">
        <v>48</v>
      </c>
      <c r="C51" s="18"/>
      <c r="D51" s="79" t="s">
        <v>33</v>
      </c>
      <c r="E51" s="79"/>
      <c r="F51" s="80" t="s">
        <v>32</v>
      </c>
      <c r="G51" s="81"/>
      <c r="I51" s="28"/>
      <c r="J51" s="23"/>
      <c r="K51" s="23"/>
    </row>
    <row r="52" spans="2:11" ht="15" customHeight="1">
      <c r="B52" s="26" t="s">
        <v>49</v>
      </c>
      <c r="C52" s="27"/>
      <c r="D52" s="23">
        <v>0</v>
      </c>
      <c r="E52" s="23">
        <v>0</v>
      </c>
      <c r="F52" s="23">
        <v>0</v>
      </c>
      <c r="G52" s="24">
        <v>0</v>
      </c>
      <c r="I52" s="19"/>
      <c r="J52" s="8"/>
      <c r="K52" s="8"/>
    </row>
    <row r="53" spans="2:11" ht="15" customHeight="1">
      <c r="B53" s="26" t="s">
        <v>50</v>
      </c>
      <c r="C53" s="27"/>
      <c r="D53" s="23">
        <v>0</v>
      </c>
      <c r="E53" s="23">
        <v>0</v>
      </c>
      <c r="F53" s="23">
        <v>0</v>
      </c>
      <c r="G53" s="24">
        <v>0</v>
      </c>
      <c r="I53" s="28"/>
      <c r="J53" s="19"/>
      <c r="K53" s="19"/>
    </row>
    <row r="54" spans="2:11" ht="15" customHeight="1">
      <c r="B54" s="26" t="s">
        <v>80</v>
      </c>
      <c r="C54" s="27"/>
      <c r="D54" s="23">
        <v>0</v>
      </c>
      <c r="E54" s="23">
        <v>0</v>
      </c>
      <c r="F54" s="23">
        <v>0</v>
      </c>
      <c r="G54" s="24">
        <v>0</v>
      </c>
      <c r="I54" s="28"/>
      <c r="J54" s="19"/>
      <c r="K54" s="19"/>
    </row>
    <row r="55" spans="2:11" ht="15" customHeight="1">
      <c r="B55" s="26"/>
      <c r="C55" s="27"/>
      <c r="D55" s="27"/>
      <c r="E55" s="15"/>
      <c r="F55" s="15"/>
      <c r="G55" s="16"/>
      <c r="I55" s="19"/>
      <c r="J55" s="8"/>
      <c r="K55" s="8"/>
    </row>
    <row r="56" spans="2:11" ht="15" customHeight="1">
      <c r="B56" s="17" t="s">
        <v>53</v>
      </c>
      <c r="C56" s="18"/>
      <c r="D56" s="30"/>
      <c r="E56" s="33"/>
      <c r="F56" s="23"/>
      <c r="G56" s="34"/>
      <c r="I56" s="29"/>
      <c r="J56" s="19"/>
      <c r="K56" s="23"/>
    </row>
    <row r="57" spans="2:11" ht="15" customHeight="1">
      <c r="B57" s="26" t="s">
        <v>79</v>
      </c>
      <c r="C57" s="23"/>
      <c r="D57" s="23">
        <v>0</v>
      </c>
      <c r="E57" s="23">
        <v>0</v>
      </c>
      <c r="F57" s="23">
        <v>0</v>
      </c>
      <c r="G57" s="24">
        <v>0</v>
      </c>
      <c r="I57" s="29"/>
      <c r="J57" s="19"/>
      <c r="K57" s="23"/>
    </row>
    <row r="58" spans="2:11" ht="15" customHeight="1">
      <c r="B58" s="26" t="s">
        <v>51</v>
      </c>
      <c r="C58" s="18"/>
      <c r="D58" s="23">
        <v>0</v>
      </c>
      <c r="E58" s="23">
        <v>0</v>
      </c>
      <c r="F58" s="23">
        <v>0</v>
      </c>
      <c r="G58" s="24">
        <v>0</v>
      </c>
      <c r="I58" s="29"/>
      <c r="J58" s="19"/>
      <c r="K58" s="23"/>
    </row>
    <row r="59" spans="2:11" ht="15" customHeight="1">
      <c r="B59" s="26" t="s">
        <v>52</v>
      </c>
      <c r="C59" s="18"/>
      <c r="D59" s="23">
        <v>0</v>
      </c>
      <c r="E59" s="23">
        <v>0</v>
      </c>
      <c r="F59" s="23">
        <v>0</v>
      </c>
      <c r="G59" s="24">
        <v>0</v>
      </c>
      <c r="I59" s="29"/>
      <c r="J59" s="19"/>
      <c r="K59" s="23"/>
    </row>
    <row r="60" spans="2:11" ht="15" customHeight="1">
      <c r="B60" s="26" t="s">
        <v>81</v>
      </c>
      <c r="C60" s="18"/>
      <c r="D60" s="23">
        <v>0</v>
      </c>
      <c r="E60" s="23">
        <v>0</v>
      </c>
      <c r="F60" s="23">
        <v>0</v>
      </c>
      <c r="G60" s="24">
        <v>0</v>
      </c>
      <c r="I60" s="29"/>
      <c r="J60" s="19"/>
      <c r="K60" s="23"/>
    </row>
    <row r="61" spans="2:11" ht="15" customHeight="1">
      <c r="B61" s="74" t="s">
        <v>54</v>
      </c>
      <c r="C61" s="75"/>
      <c r="D61" s="23">
        <f>+'Reporte de Compac ene 18'!B30</f>
        <v>0</v>
      </c>
      <c r="E61" s="23">
        <f>+'COMPROBACION ANTERIOR'!B31</f>
        <v>0</v>
      </c>
      <c r="F61" s="23">
        <f>+'comprobación ACTUAL'!C28</f>
        <v>5663691.779999999</v>
      </c>
      <c r="G61" s="24">
        <f>+'COMPROBACION ANTERIOR'!C31</f>
        <v>7558386.35</v>
      </c>
      <c r="I61" s="29"/>
      <c r="J61" s="19"/>
      <c r="K61" s="23"/>
    </row>
    <row r="62" spans="2:11" ht="15" customHeight="1">
      <c r="B62" s="17"/>
      <c r="C62" s="18"/>
      <c r="D62" s="18"/>
      <c r="E62" s="35"/>
      <c r="F62" s="23"/>
      <c r="G62" s="36"/>
      <c r="I62" s="11"/>
      <c r="J62" s="11"/>
      <c r="K62" s="11"/>
    </row>
    <row r="63" spans="2:11" ht="15" customHeight="1">
      <c r="B63" s="17" t="s">
        <v>82</v>
      </c>
      <c r="C63" s="18"/>
      <c r="D63" s="18"/>
      <c r="E63" s="35"/>
      <c r="F63" s="23"/>
      <c r="G63" s="36"/>
      <c r="I63" s="11"/>
      <c r="J63" s="11"/>
      <c r="K63" s="11"/>
    </row>
    <row r="64" spans="2:11" ht="15">
      <c r="B64" s="31" t="s">
        <v>83</v>
      </c>
      <c r="C64" s="18"/>
      <c r="D64" s="23">
        <v>0</v>
      </c>
      <c r="E64" s="23">
        <v>0</v>
      </c>
      <c r="F64" s="23">
        <v>0</v>
      </c>
      <c r="G64" s="24">
        <v>0</v>
      </c>
      <c r="I64" s="11"/>
      <c r="J64" s="11"/>
      <c r="K64" s="11"/>
    </row>
    <row r="65" spans="2:11" ht="15">
      <c r="B65" s="31" t="s">
        <v>84</v>
      </c>
      <c r="C65" s="18"/>
      <c r="D65" s="23">
        <v>0</v>
      </c>
      <c r="E65" s="23">
        <v>0</v>
      </c>
      <c r="F65" s="23">
        <v>0</v>
      </c>
      <c r="G65" s="24">
        <v>0</v>
      </c>
      <c r="I65" s="11"/>
      <c r="J65" s="11"/>
      <c r="K65" s="11"/>
    </row>
    <row r="66" spans="2:11" ht="15">
      <c r="B66" s="17"/>
      <c r="C66" s="18"/>
      <c r="D66" s="18"/>
      <c r="E66" s="35"/>
      <c r="F66" s="23"/>
      <c r="G66" s="36"/>
      <c r="I66" s="11"/>
      <c r="J66" s="11"/>
      <c r="K66" s="11"/>
    </row>
    <row r="67" spans="2:11" ht="15">
      <c r="B67" s="17"/>
      <c r="C67" s="18"/>
      <c r="D67" s="30"/>
      <c r="E67" s="30"/>
      <c r="F67" s="30"/>
      <c r="G67" s="36"/>
      <c r="I67" s="28"/>
      <c r="J67" s="23"/>
      <c r="K67" s="23"/>
    </row>
    <row r="68" spans="2:11" ht="15">
      <c r="B68" s="26"/>
      <c r="C68" s="27"/>
      <c r="D68" s="30"/>
      <c r="E68" s="37"/>
      <c r="F68" s="37"/>
      <c r="G68" s="38"/>
      <c r="I68" s="19"/>
      <c r="J68" s="8"/>
      <c r="K68" s="8"/>
    </row>
    <row r="69" spans="2:11" ht="15.75" thickBot="1">
      <c r="B69" s="39" t="s">
        <v>55</v>
      </c>
      <c r="C69" s="40"/>
      <c r="D69" s="41">
        <f>-D10-D20-D23-D24+D33</f>
        <v>-9616566.219999999</v>
      </c>
      <c r="E69" s="41">
        <f>-E9-E10-E20-E21-E22-E23-E24+E33</f>
        <v>-25660065.14</v>
      </c>
      <c r="F69" s="42">
        <f>+F9+F10+F20+F21-F32-F33-F61</f>
        <v>-8152868.7200000025</v>
      </c>
      <c r="G69" s="61">
        <f>+G9+G10+G21+G24-G32-G33-G47-G61</f>
        <v>1786959.0999999996</v>
      </c>
      <c r="I69" s="11"/>
      <c r="J69" s="11"/>
      <c r="K69" s="11"/>
    </row>
    <row r="70" spans="2:11" ht="15">
      <c r="B70" s="43"/>
      <c r="C70" s="43"/>
      <c r="D70" s="43"/>
      <c r="E70" s="44"/>
      <c r="F70" s="44"/>
      <c r="G70" s="44"/>
      <c r="I70" s="28"/>
      <c r="J70" s="23"/>
      <c r="K70" s="23"/>
    </row>
    <row r="71" ht="1.5" customHeight="1"/>
    <row r="72" spans="2:7" ht="15">
      <c r="B72" s="82" t="s">
        <v>91</v>
      </c>
      <c r="C72" s="82"/>
      <c r="D72" s="82"/>
      <c r="E72" s="82"/>
      <c r="F72" s="82"/>
      <c r="G72" s="60"/>
    </row>
    <row r="73" spans="4:7" ht="15">
      <c r="D73" s="60"/>
      <c r="E73" s="60"/>
      <c r="G73" s="60"/>
    </row>
    <row r="74" spans="4:7" ht="15">
      <c r="D74" s="60"/>
      <c r="E74" s="60"/>
      <c r="G74" s="60"/>
    </row>
  </sheetData>
  <sheetProtection/>
  <mergeCells count="19">
    <mergeCell ref="B72:F72"/>
    <mergeCell ref="B19:C19"/>
    <mergeCell ref="C3:G3"/>
    <mergeCell ref="C4:G4"/>
    <mergeCell ref="C5:G5"/>
    <mergeCell ref="D6:E6"/>
    <mergeCell ref="F6:G6"/>
    <mergeCell ref="D8:E8"/>
    <mergeCell ref="F8:G8"/>
    <mergeCell ref="B61:C61"/>
    <mergeCell ref="B10:C10"/>
    <mergeCell ref="B20:C20"/>
    <mergeCell ref="B23:C23"/>
    <mergeCell ref="D31:E31"/>
    <mergeCell ref="F31:G31"/>
    <mergeCell ref="D51:E51"/>
    <mergeCell ref="F51:G51"/>
    <mergeCell ref="B11:C11"/>
    <mergeCell ref="B18:C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36"/>
  <sheetViews>
    <sheetView zoomScalePageLayoutView="0" workbookViewId="0" topLeftCell="A1">
      <selection activeCell="C35" sqref="C35"/>
    </sheetView>
  </sheetViews>
  <sheetFormatPr defaultColWidth="11.421875" defaultRowHeight="12.75"/>
  <cols>
    <col min="1" max="1" width="75.140625" style="0" customWidth="1"/>
    <col min="2" max="2" width="15.8515625" style="0" customWidth="1"/>
    <col min="3" max="3" width="15.421875" style="0" customWidth="1"/>
    <col min="5" max="5" width="16.421875" style="0" customWidth="1"/>
    <col min="6" max="6" width="15.8515625" style="0" customWidth="1"/>
  </cols>
  <sheetData>
    <row r="3" spans="2:3" ht="12.75">
      <c r="B3" s="62">
        <f>+'Reporte de Compac ene 18'!B8+'Reporte de Compac feb 18'!B8</f>
        <v>27114923.64</v>
      </c>
      <c r="C3" s="62">
        <f>+'Reporte de Compac ene 18'!C8+'Reporte de Compac feb 18'!C8</f>
        <v>0</v>
      </c>
    </row>
    <row r="7" spans="2:3" ht="12.75">
      <c r="B7" t="s">
        <v>87</v>
      </c>
      <c r="C7" t="s">
        <v>86</v>
      </c>
    </row>
    <row r="8" spans="1:6" ht="14.25">
      <c r="A8" s="66" t="s">
        <v>8</v>
      </c>
      <c r="B8" s="62">
        <f>+'Reporte de Compac ene 18'!B12+'Reporte de Compac feb 18'!B12</f>
        <v>0</v>
      </c>
      <c r="C8" s="62">
        <f>+'Reporte de Compac ene 18'!C12+'Reporte de Compac feb 18'!C12</f>
        <v>13122010.209999999</v>
      </c>
      <c r="E8" s="62">
        <f>+'ENE-FEB 2018'!D9-'comprobación ACTUAL'!B8</f>
        <v>0</v>
      </c>
      <c r="F8" s="62">
        <f>+'ENE-FEB 2018'!F9-'comprobación ACTUAL'!C8</f>
        <v>0</v>
      </c>
    </row>
    <row r="9" spans="1:6" ht="14.25">
      <c r="A9" s="66" t="s">
        <v>9</v>
      </c>
      <c r="B9" s="62">
        <f>+'Reporte de Compac ene 18'!B13+'Reporte de Compac feb 18'!B13</f>
        <v>2683496.24</v>
      </c>
      <c r="C9" s="62">
        <f>+'Reporte de Compac ene 18'!C13+'Reporte de Compac feb 18'!C13</f>
        <v>1234547.69</v>
      </c>
      <c r="E9" s="62">
        <f>+'ENE-FEB 2018'!D10-'comprobación ACTUAL'!B9</f>
        <v>0</v>
      </c>
      <c r="F9" s="62">
        <f>+'ENE-FEB 2018'!F10-'comprobación ACTUAL'!C9</f>
        <v>0</v>
      </c>
    </row>
    <row r="10" spans="1:6" ht="14.25">
      <c r="A10" s="66" t="s">
        <v>10</v>
      </c>
      <c r="B10" s="62">
        <f>+'Reporte de Compac ene 18'!B14+'Reporte de Compac feb 18'!B14</f>
        <v>728251.63</v>
      </c>
      <c r="C10" s="62">
        <f>+'Reporte de Compac ene 18'!C14+'Reporte de Compac feb 18'!C14</f>
        <v>7699.22</v>
      </c>
      <c r="E10" s="62">
        <f>+'ENE-FEB 2018'!D20-'comprobación ACTUAL'!B10</f>
        <v>0</v>
      </c>
      <c r="F10" s="62">
        <f>+'ENE-FEB 2018'!F20-'comprobación ACTUAL'!C10</f>
        <v>0</v>
      </c>
    </row>
    <row r="11" spans="1:6" ht="14.25">
      <c r="A11" s="66" t="s">
        <v>11</v>
      </c>
      <c r="B11" s="62">
        <f>+'Reporte de Compac ene 18'!B15+'Reporte de Compac feb 18'!B15</f>
        <v>0</v>
      </c>
      <c r="C11" s="62">
        <f>+'Reporte de Compac ene 18'!C15+'Reporte de Compac feb 18'!C15</f>
        <v>18242.29</v>
      </c>
      <c r="E11" s="62">
        <f>+'ENE-FEB 2018'!D21-'comprobación ACTUAL'!B11</f>
        <v>0</v>
      </c>
      <c r="F11" s="62">
        <f>+'ENE-FEB 2018'!F21-'comprobación ACTUAL'!C11</f>
        <v>0</v>
      </c>
    </row>
    <row r="12" spans="1:6" ht="14.25">
      <c r="A12" s="66" t="s">
        <v>85</v>
      </c>
      <c r="B12" s="62">
        <v>0</v>
      </c>
      <c r="C12" s="62">
        <v>0</v>
      </c>
      <c r="E12" s="62">
        <f>+'ENE-FEB 2018'!D22-'comprobación ACTUAL'!B12</f>
        <v>0</v>
      </c>
      <c r="F12" s="62">
        <f>+'ENE-FEB 2018'!F22-'comprobación ACTUAL'!C12</f>
        <v>0</v>
      </c>
    </row>
    <row r="13" spans="1:6" ht="14.25">
      <c r="A13" s="66" t="s">
        <v>12</v>
      </c>
      <c r="B13" s="62">
        <f>+'Reporte de Compac ene 18'!B16+'Reporte de Compac feb 18'!B16</f>
        <v>1850863.56</v>
      </c>
      <c r="C13" s="62">
        <f>+'Reporte de Compac ene 18'!C16+'Reporte de Compac feb 18'!C16</f>
        <v>0</v>
      </c>
      <c r="E13" s="62">
        <f>+'ENE-FEB 2018'!D23-'comprobación ACTUAL'!B13</f>
        <v>0</v>
      </c>
      <c r="F13" s="62">
        <f>+'ENE-FEB 2018'!F23-'comprobación ACTUAL'!C13</f>
        <v>0</v>
      </c>
    </row>
    <row r="14" spans="1:6" ht="14.25">
      <c r="A14" s="66" t="s">
        <v>13</v>
      </c>
      <c r="B14" s="62">
        <f>+'Reporte de Compac ene 18'!B17+'Reporte de Compac feb 18'!B17</f>
        <v>4447143.63</v>
      </c>
      <c r="C14" s="62">
        <f>+'Reporte de Compac ene 18'!C17+'Reporte de Compac feb 18'!C17</f>
        <v>0</v>
      </c>
      <c r="E14" s="62">
        <f>+'ENE-FEB 2018'!D24-'comprobación ACTUAL'!B14</f>
        <v>0</v>
      </c>
      <c r="F14" s="62">
        <f>+'ENE-FEB 2018'!F24-'comprobación ACTUAL'!C14</f>
        <v>0</v>
      </c>
    </row>
    <row r="15" spans="1:3" ht="12.75">
      <c r="A15" s="64"/>
      <c r="B15" s="62"/>
      <c r="C15" s="62"/>
    </row>
    <row r="16" spans="1:3" ht="14.25">
      <c r="A16" s="63" t="s">
        <v>14</v>
      </c>
      <c r="B16" s="62"/>
      <c r="C16" s="62"/>
    </row>
    <row r="17" spans="1:3" ht="12.75">
      <c r="A17" s="65" t="s">
        <v>6</v>
      </c>
      <c r="B17" s="62"/>
      <c r="C17" s="62"/>
    </row>
    <row r="18" spans="1:3" ht="14.25">
      <c r="A18" s="63" t="s">
        <v>15</v>
      </c>
      <c r="B18" s="62"/>
      <c r="C18" s="62"/>
    </row>
    <row r="19" spans="1:3" ht="12.75">
      <c r="A19" s="65" t="s">
        <v>6</v>
      </c>
      <c r="B19" s="62"/>
      <c r="C19" s="62"/>
    </row>
    <row r="20" spans="1:6" ht="14.25">
      <c r="A20" s="66" t="s">
        <v>16</v>
      </c>
      <c r="B20" s="62">
        <f>+'Reporte de Compac ene 18'!B23+'Reporte de Compac feb 18'!B23</f>
        <v>0</v>
      </c>
      <c r="C20" s="62">
        <f>+'Reporte de Compac ene 18'!C23+'Reporte de Compac feb 18'!C23</f>
        <v>16603677.21</v>
      </c>
      <c r="E20" s="62">
        <f>+'ENE-FEB 2018'!D32-'comprobación ACTUAL'!B20</f>
        <v>0</v>
      </c>
      <c r="F20" s="62">
        <f>+'ENE-FEB 2018'!F32-'comprobación ACTUAL'!C20</f>
        <v>0</v>
      </c>
    </row>
    <row r="21" spans="1:6" ht="14.25">
      <c r="A21" s="66" t="s">
        <v>17</v>
      </c>
      <c r="B21" s="62">
        <f>+'Reporte de Compac ene 18'!B24+'Reporte de Compac feb 18'!B24</f>
        <v>93188.84</v>
      </c>
      <c r="C21" s="62">
        <f>+'Reporte de Compac ene 18'!C24+'Reporte de Compac feb 18'!C24</f>
        <v>267999.14</v>
      </c>
      <c r="E21" s="62">
        <f>+'ENE-FEB 2018'!D33-'comprobación ACTUAL'!B21</f>
        <v>0</v>
      </c>
      <c r="F21" s="62">
        <f>+'ENE-FEB 2018'!F33-'comprobación ACTUAL'!C21</f>
        <v>0</v>
      </c>
    </row>
    <row r="22" spans="1:6" ht="14.25">
      <c r="A22" s="66" t="s">
        <v>18</v>
      </c>
      <c r="B22" s="62">
        <v>0</v>
      </c>
      <c r="C22" s="62">
        <v>0</v>
      </c>
      <c r="E22" s="62">
        <f>+'ENE-FEB 2018'!D47-'comprobación ACTUAL'!B22</f>
        <v>0</v>
      </c>
      <c r="F22" s="62">
        <f>+'ENE-FEB 2018'!F47-'comprobación ACTUAL'!C22</f>
        <v>0</v>
      </c>
    </row>
    <row r="23" spans="1:3" ht="12.75">
      <c r="A23" s="64"/>
      <c r="B23" s="62"/>
      <c r="C23" s="62"/>
    </row>
    <row r="24" spans="1:3" ht="14.25">
      <c r="A24" s="63" t="s">
        <v>19</v>
      </c>
      <c r="B24" s="62"/>
      <c r="C24" s="62"/>
    </row>
    <row r="25" spans="1:3" ht="12.75">
      <c r="A25" s="65" t="s">
        <v>6</v>
      </c>
      <c r="B25" s="62"/>
      <c r="C25" s="62"/>
    </row>
    <row r="26" spans="1:3" ht="14.25">
      <c r="A26" s="63" t="s">
        <v>20</v>
      </c>
      <c r="B26" s="62"/>
      <c r="C26" s="62"/>
    </row>
    <row r="27" spans="1:3" ht="12.75">
      <c r="A27" s="65" t="s">
        <v>6</v>
      </c>
      <c r="B27" s="62"/>
      <c r="C27" s="62"/>
    </row>
    <row r="28" spans="1:6" ht="14.25">
      <c r="A28" s="66" t="s">
        <v>21</v>
      </c>
      <c r="B28" s="62">
        <f>+'Reporte de Compac ene 18'!B30+'Reporte de Compac feb 18'!B30</f>
        <v>0</v>
      </c>
      <c r="C28" s="62">
        <f>+'Reporte de Compac ene 18'!C30+'Reporte de Compac feb 18'!C30</f>
        <v>5663691.779999999</v>
      </c>
      <c r="E28" s="62">
        <f>+B28-'[1]ENE-DIC 2017'!D37</f>
        <v>0</v>
      </c>
      <c r="F28" s="62">
        <f>+'ENE-FEB 2018'!F61-'comprobación ACTUAL'!C28</f>
        <v>0</v>
      </c>
    </row>
    <row r="29" spans="1:3" ht="12.75">
      <c r="A29" s="64"/>
      <c r="B29" s="62"/>
      <c r="C29" s="62"/>
    </row>
    <row r="30" spans="1:3" ht="14.25">
      <c r="A30" s="63" t="s">
        <v>22</v>
      </c>
      <c r="B30" s="62"/>
      <c r="C30" s="62"/>
    </row>
    <row r="31" spans="1:3" ht="12.75">
      <c r="A31" s="65" t="s">
        <v>6</v>
      </c>
      <c r="B31" s="62"/>
      <c r="C31" s="62"/>
    </row>
    <row r="32" spans="1:3" ht="12.75">
      <c r="A32" s="64"/>
      <c r="B32" s="62"/>
      <c r="C32" s="62"/>
    </row>
    <row r="33" spans="1:3" ht="14.25">
      <c r="A33" s="63" t="s">
        <v>23</v>
      </c>
      <c r="B33" s="62">
        <f>SUM(B8:B32)</f>
        <v>9802943.899999999</v>
      </c>
      <c r="C33" s="62">
        <f>SUM(C8:C32)</f>
        <v>36917867.54</v>
      </c>
    </row>
    <row r="34" spans="2:3" ht="12.75">
      <c r="B34" s="62">
        <f>+B3</f>
        <v>27114923.64</v>
      </c>
      <c r="C34" s="62">
        <f>+C3</f>
        <v>0</v>
      </c>
    </row>
    <row r="35" ht="12.75">
      <c r="B35" s="62"/>
    </row>
    <row r="36" spans="2:3" ht="12.75">
      <c r="B36" s="62">
        <f>+B33+B34</f>
        <v>36917867.54</v>
      </c>
      <c r="C36" s="62">
        <f>+C33+C34</f>
        <v>36917867.54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C39"/>
  <sheetViews>
    <sheetView zoomScalePageLayoutView="0" workbookViewId="0" topLeftCell="A1">
      <selection activeCell="B39" sqref="B39"/>
    </sheetView>
  </sheetViews>
  <sheetFormatPr defaultColWidth="11.421875" defaultRowHeight="12.75"/>
  <cols>
    <col min="1" max="1" width="79.8515625" style="0" customWidth="1"/>
    <col min="2" max="2" width="18.7109375" style="0" customWidth="1"/>
    <col min="3" max="3" width="17.00390625" style="0" customWidth="1"/>
  </cols>
  <sheetData>
    <row r="6" spans="2:3" ht="12.75">
      <c r="B6" s="62">
        <f>16551390.57</f>
        <v>16551390.57</v>
      </c>
      <c r="C6" s="62">
        <f>8221927.87</f>
        <v>8221927.87</v>
      </c>
    </row>
    <row r="10" spans="2:3" ht="12.75">
      <c r="B10" t="s">
        <v>87</v>
      </c>
      <c r="C10" t="s">
        <v>86</v>
      </c>
    </row>
    <row r="11" spans="1:3" ht="14.25">
      <c r="A11" s="66" t="s">
        <v>8</v>
      </c>
      <c r="B11" s="62">
        <f>12949560.73</f>
        <v>12949560.73</v>
      </c>
      <c r="C11" s="62">
        <f>12751405.57</f>
        <v>12751405.57</v>
      </c>
    </row>
    <row r="12" spans="1:3" ht="14.25">
      <c r="A12" s="66" t="s">
        <v>9</v>
      </c>
      <c r="B12" s="62">
        <f>792870.26</f>
        <v>792870.26</v>
      </c>
      <c r="C12" s="62">
        <f>4422872.43</f>
        <v>4422872.43</v>
      </c>
    </row>
    <row r="13" spans="1:3" ht="14.25">
      <c r="A13" s="66" t="s">
        <v>10</v>
      </c>
      <c r="B13" s="62">
        <f>3608999.28+4480185.54</f>
        <v>8089184.82</v>
      </c>
      <c r="C13" s="62">
        <v>0</v>
      </c>
    </row>
    <row r="14" spans="1:3" ht="14.25">
      <c r="A14" s="66" t="s">
        <v>11</v>
      </c>
      <c r="B14" s="62">
        <f>6787.07</f>
        <v>6787.07</v>
      </c>
      <c r="C14" s="62">
        <f>3071.43</f>
        <v>3071.43</v>
      </c>
    </row>
    <row r="15" spans="1:3" ht="14.25">
      <c r="A15" s="66" t="s">
        <v>85</v>
      </c>
      <c r="B15" s="62">
        <f>1001785.58</f>
        <v>1001785.58</v>
      </c>
      <c r="C15" s="62">
        <v>0</v>
      </c>
    </row>
    <row r="16" spans="1:3" ht="14.25">
      <c r="A16" s="66" t="s">
        <v>12</v>
      </c>
      <c r="B16" s="62">
        <f>999780.45</f>
        <v>999780.45</v>
      </c>
      <c r="C16" s="62">
        <v>0</v>
      </c>
    </row>
    <row r="17" spans="1:3" ht="14.25">
      <c r="A17" s="66" t="s">
        <v>13</v>
      </c>
      <c r="B17" s="62">
        <f>3303847.15</f>
        <v>3303847.15</v>
      </c>
      <c r="C17" s="62">
        <f>2194644.96</f>
        <v>2194644.96</v>
      </c>
    </row>
    <row r="18" spans="1:3" ht="12.75">
      <c r="A18" s="64"/>
      <c r="B18" s="62"/>
      <c r="C18" s="62"/>
    </row>
    <row r="19" spans="1:3" ht="14.25">
      <c r="A19" s="63" t="s">
        <v>14</v>
      </c>
      <c r="B19" s="62"/>
      <c r="C19" s="62"/>
    </row>
    <row r="20" spans="1:3" ht="12.75">
      <c r="A20" s="65" t="s">
        <v>6</v>
      </c>
      <c r="B20" s="62"/>
      <c r="C20" s="62"/>
    </row>
    <row r="21" spans="1:3" ht="14.25">
      <c r="A21" s="63" t="s">
        <v>15</v>
      </c>
      <c r="B21" s="62"/>
      <c r="C21" s="62"/>
    </row>
    <row r="22" spans="1:3" ht="12.75">
      <c r="A22" s="65" t="s">
        <v>6</v>
      </c>
      <c r="B22" s="62"/>
      <c r="C22" s="62"/>
    </row>
    <row r="23" spans="1:3" ht="14.25">
      <c r="A23" s="66" t="s">
        <v>16</v>
      </c>
      <c r="B23" s="62">
        <v>0</v>
      </c>
      <c r="C23" s="62">
        <f>3249494.51+5059806.22</f>
        <v>8309300.7299999995</v>
      </c>
    </row>
    <row r="24" spans="1:3" ht="14.25">
      <c r="A24" s="66" t="s">
        <v>17</v>
      </c>
      <c r="B24" s="62">
        <f>1483750.92</f>
        <v>1483750.92</v>
      </c>
      <c r="C24" s="62">
        <f>1615479.96</f>
        <v>1615479.96</v>
      </c>
    </row>
    <row r="25" spans="1:3" ht="14.25">
      <c r="A25" s="66" t="s">
        <v>18</v>
      </c>
      <c r="B25" s="62">
        <v>0</v>
      </c>
      <c r="C25" s="62">
        <f>101868.25</f>
        <v>101868.25</v>
      </c>
    </row>
    <row r="26" spans="1:3" ht="12.75">
      <c r="A26" s="64"/>
      <c r="B26" s="62"/>
      <c r="C26" s="62"/>
    </row>
    <row r="27" spans="1:3" ht="14.25">
      <c r="A27" s="63" t="s">
        <v>19</v>
      </c>
      <c r="B27" s="62"/>
      <c r="C27" s="62"/>
    </row>
    <row r="28" spans="1:3" ht="12.75">
      <c r="A28" s="65" t="s">
        <v>6</v>
      </c>
      <c r="B28" s="62"/>
      <c r="C28" s="62"/>
    </row>
    <row r="29" spans="1:3" ht="14.25">
      <c r="A29" s="63" t="s">
        <v>20</v>
      </c>
      <c r="B29" s="62"/>
      <c r="C29" s="62"/>
    </row>
    <row r="30" spans="1:3" ht="12.75">
      <c r="A30" s="65" t="s">
        <v>6</v>
      </c>
      <c r="B30" s="62"/>
      <c r="C30" s="62"/>
    </row>
    <row r="31" spans="1:3" ht="14.25">
      <c r="A31" s="66" t="s">
        <v>21</v>
      </c>
      <c r="B31" s="62">
        <f>+'Reporte de Compac ene 18'!B33+'Reporte de Compac feb 18'!B33</f>
        <v>0</v>
      </c>
      <c r="C31" s="62">
        <f>860075.56+6698310.79</f>
        <v>7558386.35</v>
      </c>
    </row>
    <row r="32" spans="1:3" ht="12.75">
      <c r="A32" s="64"/>
      <c r="B32" s="62"/>
      <c r="C32" s="62"/>
    </row>
    <row r="33" spans="1:3" ht="14.25">
      <c r="A33" s="63" t="s">
        <v>22</v>
      </c>
      <c r="B33" s="62"/>
      <c r="C33" s="62"/>
    </row>
    <row r="34" spans="1:3" ht="12.75">
      <c r="A34" s="65" t="s">
        <v>6</v>
      </c>
      <c r="B34" s="62"/>
      <c r="C34" s="62"/>
    </row>
    <row r="35" spans="1:3" ht="12.75">
      <c r="A35" s="64"/>
      <c r="B35" s="62"/>
      <c r="C35" s="62"/>
    </row>
    <row r="36" spans="1:3" ht="14.25">
      <c r="A36" s="63" t="s">
        <v>23</v>
      </c>
      <c r="B36" s="62">
        <f>SUM(B11:B35)</f>
        <v>28627566.979999997</v>
      </c>
      <c r="C36" s="62">
        <f>SUM(C11:C35)</f>
        <v>36957029.68</v>
      </c>
    </row>
    <row r="37" spans="2:3" ht="12.75">
      <c r="B37" s="62">
        <f>+B6+'Reporte de Compac feb 18'!B11</f>
        <v>16551390.57</v>
      </c>
      <c r="C37" s="62">
        <f>+C6+'Reporte de Compac feb 18'!C11</f>
        <v>8221927.87</v>
      </c>
    </row>
    <row r="38" ht="12.75">
      <c r="B38" s="62"/>
    </row>
    <row r="39" spans="2:3" ht="12.75">
      <c r="B39" s="62">
        <f>+B36+B37</f>
        <v>45178957.55</v>
      </c>
      <c r="C39" s="62">
        <f>+C36+C37</f>
        <v>45178957.55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64.7109375" style="50" customWidth="1"/>
    <col min="2" max="2" width="33.57421875" style="50" customWidth="1"/>
    <col min="3" max="3" width="32.57421875" style="50" customWidth="1"/>
    <col min="4" max="16384" width="9.140625" style="50" customWidth="1"/>
  </cols>
  <sheetData>
    <row r="1" spans="1:3" ht="24" customHeight="1">
      <c r="A1" s="47" t="s">
        <v>0</v>
      </c>
      <c r="B1" s="48" t="s">
        <v>58</v>
      </c>
      <c r="C1" s="49" t="s">
        <v>1</v>
      </c>
    </row>
    <row r="2" spans="1:3" ht="24" customHeight="1">
      <c r="A2" s="48" t="s">
        <v>2</v>
      </c>
      <c r="C2" s="49" t="s">
        <v>57</v>
      </c>
    </row>
    <row r="3" ht="24" customHeight="1">
      <c r="A3" s="48" t="s">
        <v>56</v>
      </c>
    </row>
    <row r="4" spans="1:3" ht="12" customHeight="1">
      <c r="A4" s="51"/>
      <c r="B4" s="51"/>
      <c r="C4" s="51"/>
    </row>
    <row r="5" spans="1:3" ht="12" customHeight="1">
      <c r="A5" s="51"/>
      <c r="B5" s="51"/>
      <c r="C5" s="51"/>
    </row>
    <row r="6" spans="1:3" ht="21.75" customHeight="1">
      <c r="A6" s="52"/>
      <c r="B6" s="53" t="s">
        <v>3</v>
      </c>
      <c r="C6" s="53" t="s">
        <v>4</v>
      </c>
    </row>
    <row r="7" spans="1:3" ht="12" customHeight="1">
      <c r="A7" s="51"/>
      <c r="B7" s="51"/>
      <c r="C7" s="51"/>
    </row>
    <row r="8" spans="1:3" ht="21.75" customHeight="1">
      <c r="A8" s="54" t="s">
        <v>5</v>
      </c>
      <c r="B8" s="55">
        <v>15114397.76</v>
      </c>
      <c r="C8" s="52"/>
    </row>
    <row r="9" ht="19.5" customHeight="1">
      <c r="A9" s="52" t="s">
        <v>6</v>
      </c>
    </row>
    <row r="10" spans="1:3" ht="21.75" customHeight="1">
      <c r="A10" s="56" t="s">
        <v>7</v>
      </c>
      <c r="B10" s="52"/>
      <c r="C10" s="52"/>
    </row>
    <row r="11" ht="19.5" customHeight="1">
      <c r="A11" s="52" t="s">
        <v>6</v>
      </c>
    </row>
    <row r="12" spans="1:3" ht="21.75" customHeight="1">
      <c r="A12" s="57" t="s">
        <v>8</v>
      </c>
      <c r="B12" s="52"/>
      <c r="C12" s="58">
        <v>1167619.17</v>
      </c>
    </row>
    <row r="13" spans="1:3" ht="21.75" customHeight="1">
      <c r="A13" s="57" t="s">
        <v>9</v>
      </c>
      <c r="B13" s="52"/>
      <c r="C13" s="58">
        <v>1234547.69</v>
      </c>
    </row>
    <row r="14" spans="1:3" ht="21.75" customHeight="1">
      <c r="A14" s="57" t="s">
        <v>10</v>
      </c>
      <c r="B14" s="58">
        <v>728251.63</v>
      </c>
      <c r="C14" s="52"/>
    </row>
    <row r="15" spans="1:3" ht="21.75" customHeight="1">
      <c r="A15" s="57" t="s">
        <v>11</v>
      </c>
      <c r="B15" s="52"/>
      <c r="C15" s="58">
        <v>14850</v>
      </c>
    </row>
    <row r="16" spans="1:3" ht="21.75" customHeight="1">
      <c r="A16" s="57" t="s">
        <v>12</v>
      </c>
      <c r="B16" s="58">
        <v>926685.58</v>
      </c>
      <c r="C16" s="52"/>
    </row>
    <row r="17" spans="1:3" ht="21.75" customHeight="1">
      <c r="A17" s="57" t="s">
        <v>13</v>
      </c>
      <c r="B17" s="58">
        <v>3750251.85</v>
      </c>
      <c r="C17" s="52"/>
    </row>
    <row r="18" spans="1:3" ht="12" customHeight="1">
      <c r="A18" s="51"/>
      <c r="B18" s="51"/>
      <c r="C18" s="51"/>
    </row>
    <row r="19" spans="1:3" ht="21.75" customHeight="1">
      <c r="A19" s="56" t="s">
        <v>14</v>
      </c>
      <c r="B19" s="58">
        <v>5405189.06</v>
      </c>
      <c r="C19" s="58">
        <v>2417016.86</v>
      </c>
    </row>
    <row r="20" ht="19.5" customHeight="1">
      <c r="A20" s="52" t="s">
        <v>6</v>
      </c>
    </row>
    <row r="21" spans="1:3" ht="21.75" customHeight="1">
      <c r="A21" s="56" t="s">
        <v>15</v>
      </c>
      <c r="B21" s="52"/>
      <c r="C21" s="52"/>
    </row>
    <row r="22" ht="19.5" customHeight="1">
      <c r="A22" s="52" t="s">
        <v>6</v>
      </c>
    </row>
    <row r="23" spans="1:3" ht="21.75" customHeight="1">
      <c r="A23" s="57" t="s">
        <v>16</v>
      </c>
      <c r="B23" s="52"/>
      <c r="C23" s="58">
        <v>15012974.42</v>
      </c>
    </row>
    <row r="24" spans="1:3" ht="21.75" customHeight="1">
      <c r="A24" s="57" t="s">
        <v>17</v>
      </c>
      <c r="B24" s="58">
        <v>93188.84</v>
      </c>
      <c r="C24" s="52"/>
    </row>
    <row r="25" spans="1:3" ht="12" customHeight="1">
      <c r="A25" s="51"/>
      <c r="B25" s="51"/>
      <c r="C25" s="51"/>
    </row>
    <row r="26" spans="1:3" ht="21.75" customHeight="1">
      <c r="A26" s="56" t="s">
        <v>19</v>
      </c>
      <c r="B26" s="58">
        <v>93188.84</v>
      </c>
      <c r="C26" s="58">
        <v>15012974.42</v>
      </c>
    </row>
    <row r="27" ht="19.5" customHeight="1">
      <c r="A27" s="52" t="s">
        <v>6</v>
      </c>
    </row>
    <row r="28" spans="1:3" ht="21.75" customHeight="1">
      <c r="A28" s="56" t="s">
        <v>20</v>
      </c>
      <c r="B28" s="52"/>
      <c r="C28" s="52"/>
    </row>
    <row r="29" ht="19.5" customHeight="1">
      <c r="A29" s="52" t="s">
        <v>6</v>
      </c>
    </row>
    <row r="30" spans="1:3" ht="21.75" customHeight="1">
      <c r="A30" s="57" t="s">
        <v>21</v>
      </c>
      <c r="B30" s="52"/>
      <c r="C30" s="58">
        <v>3182784.38</v>
      </c>
    </row>
    <row r="31" spans="1:3" ht="12" customHeight="1">
      <c r="A31" s="51"/>
      <c r="B31" s="51"/>
      <c r="C31" s="51"/>
    </row>
    <row r="32" spans="1:3" ht="21.75" customHeight="1">
      <c r="A32" s="56" t="s">
        <v>22</v>
      </c>
      <c r="B32" s="58">
        <v>0</v>
      </c>
      <c r="C32" s="58">
        <v>3182784.38</v>
      </c>
    </row>
    <row r="33" ht="19.5" customHeight="1">
      <c r="A33" s="52" t="s">
        <v>6</v>
      </c>
    </row>
    <row r="34" spans="1:3" ht="12" customHeight="1">
      <c r="A34" s="51"/>
      <c r="B34" s="51"/>
      <c r="C34" s="51"/>
    </row>
    <row r="35" spans="1:3" ht="21.75" customHeight="1">
      <c r="A35" s="56" t="s">
        <v>23</v>
      </c>
      <c r="B35" s="58">
        <v>20612775.66</v>
      </c>
      <c r="C35" s="58">
        <v>20612775.66</v>
      </c>
    </row>
    <row r="36" spans="1:3" ht="21.75" customHeight="1">
      <c r="A36" s="57" t="s">
        <v>6</v>
      </c>
      <c r="B36" s="57" t="s">
        <v>6</v>
      </c>
      <c r="C36" s="5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64.7109375" style="0" customWidth="1"/>
    <col min="2" max="2" width="29.8515625" style="0" customWidth="1"/>
    <col min="3" max="3" width="26.28125" style="0" customWidth="1"/>
  </cols>
  <sheetData>
    <row r="1" spans="1:3" ht="24" customHeight="1">
      <c r="A1" s="67" t="s">
        <v>0</v>
      </c>
      <c r="B1" s="68" t="s">
        <v>58</v>
      </c>
      <c r="C1" s="69" t="s">
        <v>1</v>
      </c>
    </row>
    <row r="2" spans="1:3" ht="24" customHeight="1">
      <c r="A2" s="68" t="s">
        <v>2</v>
      </c>
      <c r="C2" s="69" t="s">
        <v>88</v>
      </c>
    </row>
    <row r="3" ht="24" customHeight="1">
      <c r="A3" s="68" t="s">
        <v>89</v>
      </c>
    </row>
    <row r="4" spans="1:3" ht="12" customHeight="1">
      <c r="A4" s="64"/>
      <c r="B4" s="64"/>
      <c r="C4" s="64"/>
    </row>
    <row r="5" spans="1:3" ht="12" customHeight="1">
      <c r="A5" s="64"/>
      <c r="B5" s="64"/>
      <c r="C5" s="64"/>
    </row>
    <row r="6" spans="1:3" ht="21.75" customHeight="1">
      <c r="A6" s="65"/>
      <c r="B6" s="70" t="s">
        <v>3</v>
      </c>
      <c r="C6" s="70" t="s">
        <v>4</v>
      </c>
    </row>
    <row r="7" spans="1:3" ht="12" customHeight="1">
      <c r="A7" s="64"/>
      <c r="B7" s="64"/>
      <c r="C7" s="64"/>
    </row>
    <row r="8" spans="1:3" ht="21.75" customHeight="1">
      <c r="A8" s="71" t="s">
        <v>5</v>
      </c>
      <c r="B8" s="72">
        <v>12000525.88</v>
      </c>
      <c r="C8" s="65"/>
    </row>
    <row r="9" ht="19.5" customHeight="1">
      <c r="A9" s="65" t="s">
        <v>6</v>
      </c>
    </row>
    <row r="10" spans="1:3" ht="21.75" customHeight="1">
      <c r="A10" s="63" t="s">
        <v>7</v>
      </c>
      <c r="B10" s="65"/>
      <c r="C10" s="65"/>
    </row>
    <row r="11" ht="19.5" customHeight="1">
      <c r="A11" s="65" t="s">
        <v>6</v>
      </c>
    </row>
    <row r="12" spans="1:3" ht="21.75" customHeight="1">
      <c r="A12" s="66" t="s">
        <v>8</v>
      </c>
      <c r="B12" s="65"/>
      <c r="C12" s="73">
        <v>11954391.04</v>
      </c>
    </row>
    <row r="13" spans="1:3" ht="21.75" customHeight="1">
      <c r="A13" s="66" t="s">
        <v>9</v>
      </c>
      <c r="B13" s="73">
        <v>2683496.24</v>
      </c>
      <c r="C13" s="65"/>
    </row>
    <row r="14" spans="1:3" ht="21.75" customHeight="1">
      <c r="A14" s="66" t="s">
        <v>10</v>
      </c>
      <c r="B14" s="65"/>
      <c r="C14" s="73">
        <v>7699.22</v>
      </c>
    </row>
    <row r="15" spans="1:3" ht="21.75" customHeight="1">
      <c r="A15" s="66" t="s">
        <v>11</v>
      </c>
      <c r="B15" s="65"/>
      <c r="C15" s="73">
        <v>3392.29</v>
      </c>
    </row>
    <row r="16" spans="1:3" ht="21.75" customHeight="1">
      <c r="A16" s="66" t="s">
        <v>12</v>
      </c>
      <c r="B16" s="73">
        <v>924177.98</v>
      </c>
      <c r="C16" s="65"/>
    </row>
    <row r="17" spans="1:3" ht="21.75" customHeight="1">
      <c r="A17" s="66" t="s">
        <v>13</v>
      </c>
      <c r="B17" s="73">
        <v>696891.78</v>
      </c>
      <c r="C17" s="65"/>
    </row>
    <row r="18" spans="1:3" ht="12" customHeight="1">
      <c r="A18" s="64"/>
      <c r="B18" s="64"/>
      <c r="C18" s="64"/>
    </row>
    <row r="19" spans="1:3" ht="21.75" customHeight="1">
      <c r="A19" s="63" t="s">
        <v>14</v>
      </c>
      <c r="B19" s="73">
        <v>4304566</v>
      </c>
      <c r="C19" s="73">
        <v>11965482.55</v>
      </c>
    </row>
    <row r="20" ht="19.5" customHeight="1">
      <c r="A20" s="65" t="s">
        <v>6</v>
      </c>
    </row>
    <row r="21" spans="1:3" ht="21.75" customHeight="1">
      <c r="A21" s="63" t="s">
        <v>15</v>
      </c>
      <c r="B21" s="65"/>
      <c r="C21" s="65"/>
    </row>
    <row r="22" ht="19.5" customHeight="1">
      <c r="A22" s="65" t="s">
        <v>6</v>
      </c>
    </row>
    <row r="23" spans="1:3" ht="21.75" customHeight="1">
      <c r="A23" s="66" t="s">
        <v>16</v>
      </c>
      <c r="B23" s="65"/>
      <c r="C23" s="73">
        <v>1590702.79</v>
      </c>
    </row>
    <row r="24" spans="1:3" ht="21.75" customHeight="1">
      <c r="A24" s="66" t="s">
        <v>17</v>
      </c>
      <c r="B24" s="65"/>
      <c r="C24" s="73">
        <v>267999.14</v>
      </c>
    </row>
    <row r="25" spans="1:3" ht="12" customHeight="1">
      <c r="A25" s="64"/>
      <c r="B25" s="64"/>
      <c r="C25" s="64"/>
    </row>
    <row r="26" spans="1:3" ht="21.75" customHeight="1">
      <c r="A26" s="63" t="s">
        <v>19</v>
      </c>
      <c r="B26" s="73">
        <v>0</v>
      </c>
      <c r="C26" s="73">
        <v>1858701.93</v>
      </c>
    </row>
    <row r="27" ht="19.5" customHeight="1">
      <c r="A27" s="65" t="s">
        <v>6</v>
      </c>
    </row>
    <row r="28" spans="1:3" ht="21.75" customHeight="1">
      <c r="A28" s="63" t="s">
        <v>20</v>
      </c>
      <c r="B28" s="65"/>
      <c r="C28" s="65"/>
    </row>
    <row r="29" ht="19.5" customHeight="1">
      <c r="A29" s="65" t="s">
        <v>6</v>
      </c>
    </row>
    <row r="30" spans="1:3" ht="21.75" customHeight="1">
      <c r="A30" s="66" t="s">
        <v>21</v>
      </c>
      <c r="B30" s="65"/>
      <c r="C30" s="73">
        <v>2480907.4</v>
      </c>
    </row>
    <row r="31" spans="1:3" ht="12" customHeight="1">
      <c r="A31" s="64"/>
      <c r="B31" s="64"/>
      <c r="C31" s="64"/>
    </row>
    <row r="32" spans="1:3" ht="21.75" customHeight="1">
      <c r="A32" s="63" t="s">
        <v>22</v>
      </c>
      <c r="B32" s="73">
        <v>0</v>
      </c>
      <c r="C32" s="73">
        <v>2480907.4</v>
      </c>
    </row>
    <row r="33" ht="19.5" customHeight="1">
      <c r="A33" s="65" t="s">
        <v>6</v>
      </c>
    </row>
    <row r="34" spans="1:3" ht="12" customHeight="1">
      <c r="A34" s="64"/>
      <c r="B34" s="64"/>
      <c r="C34" s="64"/>
    </row>
    <row r="35" spans="1:3" ht="21.75" customHeight="1">
      <c r="A35" s="63" t="s">
        <v>23</v>
      </c>
      <c r="B35" s="73">
        <v>16305091.88</v>
      </c>
      <c r="C35" s="73">
        <v>16305091.88</v>
      </c>
    </row>
    <row r="36" spans="1:3" ht="21.75" customHeight="1">
      <c r="A36" s="66" t="s">
        <v>6</v>
      </c>
      <c r="B36" s="66" t="s">
        <v>6</v>
      </c>
      <c r="C36" s="66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lpacheco</cp:lastModifiedBy>
  <cp:lastPrinted>2018-02-22T17:09:14Z</cp:lastPrinted>
  <dcterms:created xsi:type="dcterms:W3CDTF">2016-05-24T20:09:56Z</dcterms:created>
  <dcterms:modified xsi:type="dcterms:W3CDTF">2018-05-04T21:17:06Z</dcterms:modified>
  <cp:category/>
  <cp:version/>
  <cp:contentType/>
  <cp:contentStatus/>
</cp:coreProperties>
</file>